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411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C55" i="1"/>
  <c r="C28"/>
  <c r="D27"/>
  <c r="E26"/>
  <c r="D26"/>
  <c r="E25"/>
  <c r="D25"/>
  <c r="C25"/>
  <c r="E24"/>
  <c r="D24"/>
  <c r="BL12" l="1"/>
  <c r="BK13"/>
  <c r="BL13" s="1"/>
  <c r="R6"/>
  <c r="C56" s="1"/>
  <c r="R7"/>
  <c r="C57" s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5"/>
  <c r="BA6"/>
  <c r="N9" s="1"/>
  <c r="Q9" s="1"/>
  <c r="BA7"/>
  <c r="N10" s="1"/>
  <c r="Q10" s="1"/>
  <c r="BA8"/>
  <c r="N11" s="1"/>
  <c r="Q11" s="1"/>
  <c r="BA9"/>
  <c r="N12" s="1"/>
  <c r="Q12" s="1"/>
  <c r="BA10"/>
  <c r="N13" s="1"/>
  <c r="Q13" s="1"/>
  <c r="BA11"/>
  <c r="N14" s="1"/>
  <c r="Q14" s="1"/>
  <c r="BA12"/>
  <c r="N15" s="1"/>
  <c r="Q15" s="1"/>
  <c r="BA13"/>
  <c r="N16" s="1"/>
  <c r="Q16" s="1"/>
  <c r="BA14"/>
  <c r="N17" s="1"/>
  <c r="Q17" s="1"/>
  <c r="BA15"/>
  <c r="N18" s="1"/>
  <c r="Q18" s="1"/>
  <c r="BA16"/>
  <c r="N19" s="1"/>
  <c r="Q19" s="1"/>
  <c r="BA17"/>
  <c r="N20" s="1"/>
  <c r="Q20" s="1"/>
  <c r="BA18"/>
  <c r="N21" s="1"/>
  <c r="Q21" s="1"/>
  <c r="BA19"/>
  <c r="N22" s="1"/>
  <c r="Q22" s="1"/>
  <c r="BA20"/>
  <c r="N23" s="1"/>
  <c r="BA5"/>
  <c r="N8" s="1"/>
  <c r="Q8" s="1"/>
  <c r="AX6"/>
  <c r="AX7" s="1"/>
  <c r="AX8" s="1"/>
  <c r="AX9" s="1"/>
  <c r="AX10" s="1"/>
  <c r="AX11" s="1"/>
  <c r="AX12" s="1"/>
  <c r="AX13" s="1"/>
  <c r="AX14" s="1"/>
  <c r="AX15" s="1"/>
  <c r="AX16" s="1"/>
  <c r="AX17" s="1"/>
  <c r="AX18" s="1"/>
  <c r="AX19" s="1"/>
  <c r="AX20" s="1"/>
  <c r="C58" l="1"/>
  <c r="Q23"/>
  <c r="C59" s="1"/>
  <c r="BK14"/>
  <c r="BK15" l="1"/>
  <c r="BL15" s="1"/>
  <c r="BL14"/>
  <c r="AD20" l="1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C20"/>
  <c r="M28" l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O45" l="1"/>
  <c r="W36"/>
  <c r="X36"/>
  <c r="Y36"/>
  <c r="Z36"/>
  <c r="V36"/>
  <c r="W17"/>
  <c r="X17"/>
  <c r="Y17"/>
  <c r="Z17"/>
  <c r="V17"/>
  <c r="O46" l="1"/>
  <c r="AD17"/>
  <c r="AD19" s="1"/>
  <c r="N30" s="1"/>
  <c r="Q30" s="1"/>
  <c r="AL17"/>
  <c r="AL19" s="1"/>
  <c r="N38" s="1"/>
  <c r="Q38" s="1"/>
  <c r="AT17"/>
  <c r="AT19" s="1"/>
  <c r="AM17"/>
  <c r="AM19" s="1"/>
  <c r="N39" s="1"/>
  <c r="Q39" s="1"/>
  <c r="AU17"/>
  <c r="AU19" s="1"/>
  <c r="AF17"/>
  <c r="AF19" s="1"/>
  <c r="N32" s="1"/>
  <c r="Q32" s="1"/>
  <c r="AV17"/>
  <c r="AV19" s="1"/>
  <c r="AC17"/>
  <c r="AC19" s="1"/>
  <c r="N29" s="1"/>
  <c r="AH17"/>
  <c r="AH19" s="1"/>
  <c r="N34" s="1"/>
  <c r="Q34" s="1"/>
  <c r="AE17"/>
  <c r="AE19" s="1"/>
  <c r="N31" s="1"/>
  <c r="Q31" s="1"/>
  <c r="AN17"/>
  <c r="AN19" s="1"/>
  <c r="N40" s="1"/>
  <c r="Q40" s="1"/>
  <c r="AG17"/>
  <c r="AG19" s="1"/>
  <c r="N33" s="1"/>
  <c r="Q33" s="1"/>
  <c r="AQ17"/>
  <c r="AQ19" s="1"/>
  <c r="N43" s="1"/>
  <c r="Q43" s="1"/>
  <c r="AJ17"/>
  <c r="AJ19" s="1"/>
  <c r="N36" s="1"/>
  <c r="Q36" s="1"/>
  <c r="AS17"/>
  <c r="AS19" s="1"/>
  <c r="AO17"/>
  <c r="AO19" s="1"/>
  <c r="N41" s="1"/>
  <c r="Q41" s="1"/>
  <c r="AP17"/>
  <c r="AP19" s="1"/>
  <c r="N42" s="1"/>
  <c r="Q42" s="1"/>
  <c r="AI17"/>
  <c r="AI19" s="1"/>
  <c r="N35" s="1"/>
  <c r="Q35" s="1"/>
  <c r="AR17"/>
  <c r="AR19" s="1"/>
  <c r="N44" s="1"/>
  <c r="Q44" s="1"/>
  <c r="AK17"/>
  <c r="AK19" s="1"/>
  <c r="N37" s="1"/>
  <c r="Q37" s="1"/>
  <c r="P45"/>
  <c r="R45" s="1"/>
  <c r="Q29" l="1"/>
  <c r="N28"/>
  <c r="O47"/>
  <c r="P46"/>
  <c r="R46" s="1"/>
  <c r="N45"/>
  <c r="Q45" s="1"/>
  <c r="O48" l="1"/>
  <c r="Q28"/>
  <c r="N27"/>
  <c r="P47"/>
  <c r="R47" s="1"/>
  <c r="N46"/>
  <c r="Q46" s="1"/>
  <c r="N24" l="1"/>
  <c r="N25"/>
  <c r="N26"/>
  <c r="D28"/>
  <c r="Q27"/>
  <c r="P48"/>
  <c r="N47"/>
  <c r="Q47" s="1"/>
  <c r="C26" l="1"/>
  <c r="C27"/>
  <c r="N48"/>
  <c r="E27"/>
  <c r="E28"/>
  <c r="Q26"/>
  <c r="R48"/>
  <c r="Q48" l="1"/>
  <c r="C61" s="1"/>
  <c r="Q24"/>
  <c r="Q25"/>
  <c r="C60" s="1"/>
</calcChain>
</file>

<file path=xl/sharedStrings.xml><?xml version="1.0" encoding="utf-8"?>
<sst xmlns="http://schemas.openxmlformats.org/spreadsheetml/2006/main" count="152" uniqueCount="85">
  <si>
    <t>Eesti</t>
  </si>
  <si>
    <t>Soome</t>
  </si>
  <si>
    <t>Märkused:</t>
  </si>
  <si>
    <t>2010</t>
  </si>
  <si>
    <t>2011</t>
  </si>
  <si>
    <t>2012</t>
  </si>
  <si>
    <t>2013</t>
  </si>
  <si>
    <t>2014</t>
  </si>
  <si>
    <t>Belgia</t>
  </si>
  <si>
    <t>Taani</t>
  </si>
  <si>
    <t>Saksamaa</t>
  </si>
  <si>
    <t>Prantsusmaa</t>
  </si>
  <si>
    <t>Itaalia</t>
  </si>
  <si>
    <t>Holland</t>
  </si>
  <si>
    <t>Austria</t>
  </si>
  <si>
    <t>Rootsi</t>
  </si>
  <si>
    <t>Ühendkuningriik</t>
  </si>
  <si>
    <t>Norra</t>
  </si>
  <si>
    <t>Šveits</t>
  </si>
  <si>
    <t xml:space="preserve"> </t>
  </si>
  <si>
    <t>Allikas: Eurostat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</si>
  <si>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</si>
  <si>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</si>
  <si>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</si>
  <si>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</si>
  <si>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</si>
  <si>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</si>
  <si>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</si>
  <si>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</si>
  <si>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</si>
  <si>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</si>
  <si>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</si>
  <si>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</si>
  <si>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</si>
  <si>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</si>
  <si>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</si>
  <si>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12 Lääne-Euroopa riiki</t>
  </si>
  <si>
    <t>Eesti/12 Lääne-Euroopa riiki</t>
  </si>
  <si>
    <t>Eesti/Soome</t>
  </si>
  <si>
    <t>Eurostat: FI/L-Eur</t>
  </si>
  <si>
    <t>Madisson: FI/L-Eur</t>
  </si>
  <si>
    <t>Allikas: World Economic Outlook Database</t>
  </si>
  <si>
    <t>SKP kasv (%)</t>
  </si>
  <si>
    <t>Eesti rahvaarv</t>
  </si>
  <si>
    <t>SKP ühe elaniku kohta (1990=100)</t>
  </si>
  <si>
    <t>Allikas: http://www.kushnirs.org/macroeconomics_/en/estonia__gdp.html (SKP kasv), Eesti Statistikaamet (rahvastik)</t>
  </si>
  <si>
    <t>SKP ühe elaniku kohta (1993=100)</t>
  </si>
  <si>
    <t>Andmed: joonis 1</t>
  </si>
  <si>
    <t>Andmed: joonis 2</t>
  </si>
  <si>
    <t xml:space="preserve">on veidi korrigeeritud, siis on Eesti andmeid kohandatud selliselt, et Soome ja Eesti hinnaerinevustega korrigeeritud suhteline sissetulekutase (SKP elaniku kohta) jääb samaks. </t>
  </si>
  <si>
    <t>kasutatud andmed on tabelites 6 ja 7).</t>
  </si>
  <si>
    <t>Soome (2)</t>
  </si>
  <si>
    <t>kahe aasta keskmine väärtus</t>
  </si>
  <si>
    <t>Allikas: Eurostat, Madissoni andmebaas, autori arvutused</t>
  </si>
  <si>
    <t>Allikas: Eurostat, autori arvutused</t>
  </si>
  <si>
    <t>Soome/12 Lääne-Euroopa riiki</t>
  </si>
  <si>
    <t>Tabel 5. Eesti ja Soome riikide SKP elaniku kohta (1990. aasta Geary-Khamise dollarites)</t>
  </si>
  <si>
    <t>Eesti (3)</t>
  </si>
  <si>
    <t>Tabel 4.1. Erinevused Soome suhtelises SKP tasemes elaniku kohta võrreldes Madissoni andmebaasi ja Eurostati andmeid</t>
  </si>
  <si>
    <t>1820–1924</t>
  </si>
  <si>
    <t>1923/24–1938</t>
  </si>
  <si>
    <t>1938–1991</t>
  </si>
  <si>
    <t>1991–2014</t>
  </si>
  <si>
    <t>1923/24–2014</t>
  </si>
  <si>
    <t>(1) Kuna Eesti SKP elaniku kohta 1923. ja 1924. aastal on väga erinev, on alguspunktiks võetud nende</t>
  </si>
  <si>
    <t>Eesti SKP 1923–1924 kuni 2004 ja Soome SKP 1820–1913 võrreldes 12 Lääne-Euroopa riigiga</t>
  </si>
  <si>
    <t>Joonis 1. Eesti, Soome ja 12 Lääne-Euroopa riigi majanduskasv elaniku kohta aastatel 1820–2014</t>
  </si>
  <si>
    <t xml:space="preserve">Joonis 2. Soome SKP elaniku kohta (1820–1913) ja Eesti SKP elaniku kohta (1923/24–2014) võrreldes </t>
  </si>
  <si>
    <t>Lääne-Euroopa omaga (12 Lääne-Euroopa riigi SKP elaniku kohta = 100)</t>
  </si>
  <si>
    <t>1923–24</t>
  </si>
  <si>
    <t>Tabel 1. Eesti, Soome ja Lääne-Euroopa SKP ühe elaniku kohta korrigeeritult hinnaerinevustega 1820–2014 (1990. aasta Geary-Khamise dollarites)</t>
  </si>
  <si>
    <t>Tabel 2. Lääne-Euroopa riikide elanike arv 2010–2014 (tuhat elanikku)</t>
  </si>
  <si>
    <t>Tabel 3. Lääne-Euroopa riikide majanduskasv 2010–2014 (miljonit eurot, püsihindades)</t>
  </si>
  <si>
    <t>Tabel 4. 12 Lääne-Euroopa riigi SKP ühe elaniku kohta korrigeeritult hinnaerinevustega 1995–2014 (ostujõu standardühikutes, jooksevhinnad)</t>
  </si>
  <si>
    <t>Allikas: Jaak Valge, Eesti sisemajanduse kogutoodang aastatel 1923–1938, Akadeemia 2003, nr 12, lk 2726</t>
  </si>
  <si>
    <t>Tabel 6. Eesti SKP ühe elaniku kohta püsihindades 1993–1995 (SKP ühe elaniku kohta Eesti kroonides)</t>
  </si>
  <si>
    <t>Tabel 7. Eesti SKP kasv ja rahvastik 1990–1993</t>
  </si>
  <si>
    <t>(2) Soome ja Lääne-Euroopa andmed ajavahemiku 1820–2010 kohta on võetud Angus Madissoni koostatud andmebaasist; 2011–14 aegrida on pikendatud lähtudes Eurostati</t>
  </si>
  <si>
    <t>avaldatud majanduskasvu andmetest ühe elaniku kohta (arvutustes kasutatud andmed on tabelites 2 ja 3).</t>
  </si>
  <si>
    <t>(3) Eesti andmed ajavahemiku 1923–1938 kohta on võetud Jaak Valge (2003) uurimusest (tabel 5). Kuna selles uurimuses kasutatakse samuti Angus Madissoni andmeid, mida hiljem</t>
  </si>
  <si>
    <t>(1) Lääne-Euroopa riigid: (1) Austria, (2) Belgia, (3) Taani, (4) Soome, (5) Prantsusmaa, (6) Saksamaa, (7) Itaalia, (8) Holland, (9) Norra, (10) Rootsi, (11) Šveits ja (12) Ühendkuningriik.</t>
  </si>
  <si>
    <t xml:space="preserve">Aastate 1995–2014 kohta on Eurostati andmetel välja arvutatud Eesti hinnaerinevustega korrigeeritud sissetulekute tase võrreldes Lääne-Euroopa riikidega, </t>
  </si>
  <si>
    <t>seejärel on saadud suhe korrutatud Lääne-Euroopa vastava näitajaga.</t>
  </si>
  <si>
    <t>Aastate 1990–1994 hinnaerinevustega korrigeeritud SKP elaniku kohta on leitud selliselt, et 1995. aasta näitaja on jagatud 1990.–1994. aasta majanduskasvuga ühe elaniku kohta (arvutustes</t>
  </si>
  <si>
    <t>Lääne-Euroopa (1), (2)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</si>
</sst>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0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9" fontId="0" fillId="0" borderId="0" xfId="1" applyFont="1" applyAlignment="1">
      <alignment horizontal="center"/>
    </xf>
    <xf numFmtId="0" fontId="8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0" fontId="0" fillId="0" borderId="0" xfId="1" applyNumberFormat="1" applyFont="1" applyAlignment="1">
      <alignment horizontal="center"/>
    </xf>
    <xf numFmtId="10" fontId="8" fillId="0" borderId="0" xfId="1" applyNumberFormat="1" applyFont="1"/>
    <xf numFmtId="10" fontId="0" fillId="0" borderId="0" xfId="0" applyNumberFormat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0" fontId="0" fillId="2" borderId="0" xfId="1" applyNumberFormat="1" applyFont="1" applyFill="1" applyAlignment="1">
      <alignment horizontal="center"/>
    </xf>
    <xf numFmtId="165" fontId="0" fillId="2" borderId="0" xfId="0" applyNumberFormat="1" applyFill="1"/>
    <xf numFmtId="0" fontId="8" fillId="2" borderId="0" xfId="0" applyFont="1" applyFill="1"/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autoTitleDeleted val="1"/>
    <c:plotArea>
      <c:layout>
        <c:manualLayout>
          <c:layoutTarget val="inner"/>
          <c:xMode val="edge"/>
          <c:yMode val="edge"/>
          <c:x val="7.8031449608621933E-2"/>
          <c:y val="5.1400554097404488E-2"/>
          <c:w val="0.80645251202006829"/>
          <c:h val="0.78123468941382324"/>
        </c:manualLayout>
      </c:layout>
      <c:barChart>
        <c:barDir val="col"/>
        <c:grouping val="clustered"/>
        <c:ser>
          <c:idx val="0"/>
          <c:order val="0"/>
          <c:tx>
            <c:strRef>
              <c:f>Leht1!$C$54</c:f>
              <c:strCache>
                <c:ptCount val="1"/>
                <c:pt idx="0">
                  <c:v>Eesti SKP 1923–1924 kuni 2004 ja Soome SKP 1820–1913 võrreldes 12 Lääne-Euroopa riigiga</c:v>
                </c:pt>
              </c:strCache>
            </c:strRef>
          </c:tx>
          <c:dPt>
            <c:idx val="0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spPr>
              <a:pattFill prst="ltUpDiag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Leht1!$B$55:$B$61</c:f>
              <c:strCache>
                <c:ptCount val="7"/>
                <c:pt idx="0">
                  <c:v>1820</c:v>
                </c:pt>
                <c:pt idx="1">
                  <c:v>1870</c:v>
                </c:pt>
                <c:pt idx="2">
                  <c:v>1913</c:v>
                </c:pt>
                <c:pt idx="3">
                  <c:v>1923–24</c:v>
                </c:pt>
                <c:pt idx="4">
                  <c:v>1938</c:v>
                </c:pt>
                <c:pt idx="5">
                  <c:v>1991</c:v>
                </c:pt>
                <c:pt idx="6">
                  <c:v>2014</c:v>
                </c:pt>
              </c:strCache>
            </c:strRef>
          </c:cat>
          <c:val>
            <c:numRef>
              <c:f>Leht1!$C$55:$C$61</c:f>
              <c:numCache>
                <c:formatCode>0.0%</c:formatCode>
                <c:ptCount val="7"/>
                <c:pt idx="0">
                  <c:v>0.51112565445026181</c:v>
                </c:pt>
                <c:pt idx="1">
                  <c:v>0.53246146660439042</c:v>
                </c:pt>
                <c:pt idx="2">
                  <c:v>0.56338404056578595</c:v>
                </c:pt>
                <c:pt idx="3">
                  <c:v>0.57674243446066575</c:v>
                </c:pt>
                <c:pt idx="4">
                  <c:v>0.58354446664863635</c:v>
                </c:pt>
                <c:pt idx="5">
                  <c:v>0.36743615352060233</c:v>
                </c:pt>
                <c:pt idx="6">
                  <c:v>0.66151483044882264</c:v>
                </c:pt>
              </c:numCache>
            </c:numRef>
          </c:val>
        </c:ser>
        <c:dLbls/>
        <c:axId val="84792064"/>
        <c:axId val="84793600"/>
      </c:barChart>
      <c:catAx>
        <c:axId val="84792064"/>
        <c:scaling>
          <c:orientation val="minMax"/>
        </c:scaling>
        <c:axPos val="b"/>
        <c:tickLblPos val="nextTo"/>
        <c:crossAx val="84793600"/>
        <c:crosses val="autoZero"/>
        <c:auto val="1"/>
        <c:lblAlgn val="ctr"/>
        <c:lblOffset val="100"/>
      </c:catAx>
      <c:valAx>
        <c:axId val="84793600"/>
        <c:scaling>
          <c:orientation val="minMax"/>
          <c:max val="0.8"/>
        </c:scaling>
        <c:axPos val="l"/>
        <c:majorGridlines/>
        <c:numFmt formatCode="0%" sourceLinked="0"/>
        <c:tickLblPos val="nextTo"/>
        <c:crossAx val="847920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plotArea>
      <c:layout>
        <c:manualLayout>
          <c:layoutTarget val="inner"/>
          <c:xMode val="edge"/>
          <c:yMode val="edge"/>
          <c:x val="6.3699264554388055E-2"/>
          <c:y val="5.1400554097404488E-2"/>
          <c:w val="0.82058961059901669"/>
          <c:h val="0.72474948406473649"/>
        </c:manualLayout>
      </c:layout>
      <c:barChart>
        <c:barDir val="col"/>
        <c:grouping val="clustered"/>
        <c:ser>
          <c:idx val="0"/>
          <c:order val="0"/>
          <c:tx>
            <c:strRef>
              <c:f>Leht1!$C$23</c:f>
              <c:strCache>
                <c:ptCount val="1"/>
                <c:pt idx="0">
                  <c:v>Eesti</c:v>
                </c:pt>
              </c:strCache>
            </c:strRef>
          </c:tx>
          <c:cat>
            <c:strRef>
              <c:f>Leht1!$B$24:$B$28</c:f>
              <c:strCache>
                <c:ptCount val="5"/>
                <c:pt idx="0">
                  <c:v>1820–1924</c:v>
                </c:pt>
                <c:pt idx="1">
                  <c:v>1923/24–1938</c:v>
                </c:pt>
                <c:pt idx="2">
                  <c:v>1938–1991</c:v>
                </c:pt>
                <c:pt idx="3">
                  <c:v>1991–2014</c:v>
                </c:pt>
                <c:pt idx="4">
                  <c:v>1923/24–2014</c:v>
                </c:pt>
              </c:strCache>
            </c:strRef>
          </c:cat>
          <c:val>
            <c:numRef>
              <c:f>Leht1!$C$24:$C$28</c:f>
              <c:numCache>
                <c:formatCode>0.00%</c:formatCode>
                <c:ptCount val="5"/>
                <c:pt idx="1">
                  <c:v>1.9515449558186182E-2</c:v>
                </c:pt>
                <c:pt idx="2">
                  <c:v>1.5064664110214565E-2</c:v>
                </c:pt>
                <c:pt idx="3">
                  <c:v>3.8015805007846293E-2</c:v>
                </c:pt>
                <c:pt idx="4">
                  <c:v>2.1564860622590887E-2</c:v>
                </c:pt>
              </c:numCache>
            </c:numRef>
          </c:val>
        </c:ser>
        <c:ser>
          <c:idx val="1"/>
          <c:order val="1"/>
          <c:tx>
            <c:strRef>
              <c:f>Leht1!$D$23</c:f>
              <c:strCache>
                <c:ptCount val="1"/>
                <c:pt idx="0">
                  <c:v>Soome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cat>
            <c:strRef>
              <c:f>Leht1!$B$24:$B$28</c:f>
              <c:strCache>
                <c:ptCount val="5"/>
                <c:pt idx="0">
                  <c:v>1820–1924</c:v>
                </c:pt>
                <c:pt idx="1">
                  <c:v>1923/24–1938</c:v>
                </c:pt>
                <c:pt idx="2">
                  <c:v>1938–1991</c:v>
                </c:pt>
                <c:pt idx="3">
                  <c:v>1991–2014</c:v>
                </c:pt>
                <c:pt idx="4">
                  <c:v>1923/24–2014</c:v>
                </c:pt>
              </c:strCache>
            </c:strRef>
          </c:cat>
          <c:val>
            <c:numRef>
              <c:f>Leht1!$D$24:$D$28</c:f>
              <c:numCache>
                <c:formatCode>0.00%</c:formatCode>
                <c:ptCount val="5"/>
                <c:pt idx="0">
                  <c:v>1.011317583828375E-2</c:v>
                </c:pt>
                <c:pt idx="1">
                  <c:v>3.4154086632904868E-2</c:v>
                </c:pt>
                <c:pt idx="2">
                  <c:v>2.832004899325602E-2</c:v>
                </c:pt>
                <c:pt idx="3">
                  <c:v>1.6128061359489188E-2</c:v>
                </c:pt>
                <c:pt idx="4">
                  <c:v>2.613743131137336E-2</c:v>
                </c:pt>
              </c:numCache>
            </c:numRef>
          </c:val>
        </c:ser>
        <c:ser>
          <c:idx val="2"/>
          <c:order val="2"/>
          <c:tx>
            <c:strRef>
              <c:f>Leht1!$E$23</c:f>
              <c:strCache>
                <c:ptCount val="1"/>
                <c:pt idx="0">
                  <c:v>12 Lääne-Euroopa riiki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cat>
            <c:strRef>
              <c:f>Leht1!$B$24:$B$28</c:f>
              <c:strCache>
                <c:ptCount val="5"/>
                <c:pt idx="0">
                  <c:v>1820–1924</c:v>
                </c:pt>
                <c:pt idx="1">
                  <c:v>1923/24–1938</c:v>
                </c:pt>
                <c:pt idx="2">
                  <c:v>1938–1991</c:v>
                </c:pt>
                <c:pt idx="3">
                  <c:v>1991–2014</c:v>
                </c:pt>
                <c:pt idx="4">
                  <c:v>1923/24–2014</c:v>
                </c:pt>
              </c:strCache>
            </c:strRef>
          </c:cat>
          <c:val>
            <c:numRef>
              <c:f>Leht1!$E$24:$E$28</c:f>
              <c:numCache>
                <c:formatCode>0.00%</c:formatCode>
                <c:ptCount val="5"/>
                <c:pt idx="0">
                  <c:v>8.8697084834847839E-3</c:v>
                </c:pt>
                <c:pt idx="1">
                  <c:v>1.8927017719812866E-2</c:v>
                </c:pt>
                <c:pt idx="2">
                  <c:v>2.396267447842626E-2</c:v>
                </c:pt>
                <c:pt idx="3">
                  <c:v>1.1815801646657853E-2</c:v>
                </c:pt>
                <c:pt idx="4">
                  <c:v>2.0055831351518894E-2</c:v>
                </c:pt>
              </c:numCache>
            </c:numRef>
          </c:val>
        </c:ser>
        <c:dLbls/>
        <c:axId val="85557248"/>
        <c:axId val="85558784"/>
      </c:barChart>
      <c:catAx>
        <c:axId val="85557248"/>
        <c:scaling>
          <c:orientation val="minMax"/>
        </c:scaling>
        <c:axPos val="b"/>
        <c:tickLblPos val="nextTo"/>
        <c:crossAx val="85558784"/>
        <c:crosses val="autoZero"/>
        <c:auto val="1"/>
        <c:lblAlgn val="ctr"/>
        <c:lblOffset val="100"/>
      </c:catAx>
      <c:valAx>
        <c:axId val="85558784"/>
        <c:scaling>
          <c:orientation val="minMax"/>
        </c:scaling>
        <c:axPos val="l"/>
        <c:majorGridlines/>
        <c:numFmt formatCode="0%" sourceLinked="0"/>
        <c:tickLblPos val="nextTo"/>
        <c:crossAx val="85557248"/>
        <c:crosses val="autoZero"/>
        <c:crossBetween val="between"/>
        <c:majorUnit val="1.0000000000000004E-2"/>
      </c:valAx>
    </c:plotArea>
    <c:legend>
      <c:legendPos val="r"/>
      <c:layout>
        <c:manualLayout>
          <c:xMode val="edge"/>
          <c:yMode val="edge"/>
          <c:x val="6.7451560022573964E-2"/>
          <c:y val="0.8565955724292279"/>
          <c:w val="0.83015936147913261"/>
          <c:h val="0.11163979431991268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32</xdr:row>
      <xdr:rowOff>95251</xdr:rowOff>
    </xdr:from>
    <xdr:to>
      <xdr:col>9</xdr:col>
      <xdr:colOff>523874</xdr:colOff>
      <xdr:row>48</xdr:row>
      <xdr:rowOff>152401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2</xdr:row>
      <xdr:rowOff>33337</xdr:rowOff>
    </xdr:from>
    <xdr:to>
      <xdr:col>9</xdr:col>
      <xdr:colOff>533400</xdr:colOff>
      <xdr:row>18</xdr:row>
      <xdr:rowOff>152401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61"/>
  <sheetViews>
    <sheetView tabSelected="1" workbookViewId="0">
      <selection activeCell="M61" sqref="M61"/>
    </sheetView>
  </sheetViews>
  <sheetFormatPr defaultRowHeight="15"/>
  <cols>
    <col min="2" max="2" width="12.5703125" customWidth="1"/>
    <col min="14" max="14" width="11.42578125" customWidth="1"/>
    <col min="15" max="15" width="10" bestFit="1" customWidth="1"/>
    <col min="16" max="16" width="21.42578125" customWidth="1"/>
    <col min="17" max="17" width="26.140625" bestFit="1" customWidth="1"/>
    <col min="18" max="18" width="28.28515625" customWidth="1"/>
    <col min="19" max="19" width="21.28515625" customWidth="1"/>
    <col min="21" max="21" width="24.85546875" customWidth="1"/>
    <col min="22" max="26" width="11.42578125" bestFit="1" customWidth="1"/>
    <col min="28" max="28" width="25.85546875" customWidth="1"/>
    <col min="51" max="51" width="12.140625" customWidth="1"/>
    <col min="52" max="52" width="14.28515625" customWidth="1"/>
    <col min="53" max="53" width="13.140625" customWidth="1"/>
    <col min="54" max="54" width="13.28515625" customWidth="1"/>
    <col min="63" max="63" width="30.7109375" customWidth="1"/>
    <col min="64" max="64" width="30.28515625" customWidth="1"/>
  </cols>
  <sheetData>
    <row r="1" spans="13:64">
      <c r="BH1" s="22" t="s">
        <v>75</v>
      </c>
    </row>
    <row r="2" spans="13:64">
      <c r="M2" s="22" t="s">
        <v>70</v>
      </c>
      <c r="U2" s="22" t="s">
        <v>71</v>
      </c>
      <c r="V2" s="1"/>
      <c r="W2" s="1"/>
      <c r="X2" s="1"/>
      <c r="Y2" s="1"/>
      <c r="Z2" s="1"/>
      <c r="AB2" s="22" t="s">
        <v>73</v>
      </c>
      <c r="AX2" s="22" t="s">
        <v>56</v>
      </c>
    </row>
    <row r="3" spans="13:64">
      <c r="U3" s="1"/>
      <c r="V3" s="1"/>
      <c r="W3" s="1"/>
      <c r="X3" s="1"/>
      <c r="Y3" s="1"/>
      <c r="Z3" s="1"/>
      <c r="BH3" s="7">
        <v>1993</v>
      </c>
      <c r="BI3" s="7">
        <v>5215</v>
      </c>
    </row>
    <row r="4" spans="13:64">
      <c r="N4" t="s">
        <v>57</v>
      </c>
      <c r="O4" s="7" t="s">
        <v>51</v>
      </c>
      <c r="P4" s="7" t="s">
        <v>84</v>
      </c>
      <c r="Q4" t="s">
        <v>37</v>
      </c>
      <c r="R4" t="s">
        <v>55</v>
      </c>
      <c r="U4" s="3"/>
      <c r="V4" s="4" t="s">
        <v>3</v>
      </c>
      <c r="W4" s="4" t="s">
        <v>4</v>
      </c>
      <c r="X4" s="4" t="s">
        <v>5</v>
      </c>
      <c r="Y4" s="4" t="s">
        <v>6</v>
      </c>
      <c r="Z4" s="4" t="s">
        <v>7</v>
      </c>
      <c r="AB4" s="3"/>
      <c r="AC4" s="4" t="s">
        <v>21</v>
      </c>
      <c r="AD4" s="4" t="s">
        <v>22</v>
      </c>
      <c r="AE4" s="4" t="s">
        <v>23</v>
      </c>
      <c r="AF4" s="4" t="s">
        <v>24</v>
      </c>
      <c r="AG4" s="4" t="s">
        <v>25</v>
      </c>
      <c r="AH4" s="4" t="s">
        <v>26</v>
      </c>
      <c r="AI4" s="4" t="s">
        <v>27</v>
      </c>
      <c r="AJ4" s="4" t="s">
        <v>28</v>
      </c>
      <c r="AK4" s="4" t="s">
        <v>29</v>
      </c>
      <c r="AL4" s="4" t="s">
        <v>30</v>
      </c>
      <c r="AM4" s="4" t="s">
        <v>31</v>
      </c>
      <c r="AN4" s="4" t="s">
        <v>32</v>
      </c>
      <c r="AO4" s="4" t="s">
        <v>33</v>
      </c>
      <c r="AP4" s="4" t="s">
        <v>34</v>
      </c>
      <c r="AQ4" s="4" t="s">
        <v>35</v>
      </c>
      <c r="AR4" s="4" t="s">
        <v>3</v>
      </c>
      <c r="AS4" s="4" t="s">
        <v>4</v>
      </c>
      <c r="AT4" s="4" t="s">
        <v>5</v>
      </c>
      <c r="AU4" s="4" t="s">
        <v>6</v>
      </c>
      <c r="AV4" s="4" t="s">
        <v>7</v>
      </c>
      <c r="AY4" s="4" t="s">
        <v>0</v>
      </c>
      <c r="AZ4" s="4" t="s">
        <v>1</v>
      </c>
      <c r="BA4" s="4" t="s">
        <v>38</v>
      </c>
      <c r="BH4" s="7">
        <v>1994</v>
      </c>
      <c r="BI4" s="13">
        <v>5248.4</v>
      </c>
    </row>
    <row r="5" spans="13:64">
      <c r="M5" s="7">
        <v>1820</v>
      </c>
      <c r="O5" s="7">
        <v>781</v>
      </c>
      <c r="P5" s="8">
        <v>1528</v>
      </c>
      <c r="R5" s="21">
        <f t="shared" ref="R5:R48" si="0">O5/P5</f>
        <v>0.51112565445026181</v>
      </c>
      <c r="U5" s="3" t="s">
        <v>8</v>
      </c>
      <c r="V5" s="5">
        <v>10839905</v>
      </c>
      <c r="W5" s="5">
        <v>11000638</v>
      </c>
      <c r="X5" s="5">
        <v>11094850</v>
      </c>
      <c r="Y5" s="5">
        <v>11161642</v>
      </c>
      <c r="Z5" s="5">
        <v>11203992</v>
      </c>
      <c r="AB5" s="3" t="s">
        <v>8</v>
      </c>
      <c r="AC5" s="5">
        <v>19200</v>
      </c>
      <c r="AD5" s="5">
        <v>19700</v>
      </c>
      <c r="AE5" s="5">
        <v>20800</v>
      </c>
      <c r="AF5" s="5">
        <v>21300</v>
      </c>
      <c r="AG5" s="5">
        <v>22400</v>
      </c>
      <c r="AH5" s="5">
        <v>24600</v>
      </c>
      <c r="AI5" s="5">
        <v>25000</v>
      </c>
      <c r="AJ5" s="5">
        <v>26300</v>
      </c>
      <c r="AK5" s="5">
        <v>26200</v>
      </c>
      <c r="AL5" s="5">
        <v>26900</v>
      </c>
      <c r="AM5" s="5">
        <v>27700</v>
      </c>
      <c r="AN5" s="5">
        <v>28600</v>
      </c>
      <c r="AO5" s="5">
        <v>29700</v>
      </c>
      <c r="AP5" s="5">
        <v>29600</v>
      </c>
      <c r="AQ5" s="5">
        <v>28300</v>
      </c>
      <c r="AR5" s="5">
        <v>30200</v>
      </c>
      <c r="AS5" s="5">
        <v>31100</v>
      </c>
      <c r="AT5" s="5">
        <v>31900</v>
      </c>
      <c r="AU5" s="5">
        <v>32000</v>
      </c>
      <c r="AV5" s="5">
        <v>32500</v>
      </c>
      <c r="AX5">
        <v>1923</v>
      </c>
      <c r="AY5" s="5">
        <v>1811</v>
      </c>
      <c r="AZ5" s="5">
        <v>2124</v>
      </c>
      <c r="BA5" s="18">
        <f>AY5/AZ5</f>
        <v>0.85263653483992463</v>
      </c>
      <c r="BH5" s="7">
        <v>1995</v>
      </c>
      <c r="BI5" s="13">
        <v>5468.4</v>
      </c>
    </row>
    <row r="6" spans="13:64">
      <c r="M6" s="7">
        <v>1870</v>
      </c>
      <c r="O6" s="9">
        <v>1140</v>
      </c>
      <c r="P6" s="8">
        <v>2141</v>
      </c>
      <c r="R6" s="21">
        <f t="shared" si="0"/>
        <v>0.53246146660439042</v>
      </c>
      <c r="U6" s="3" t="s">
        <v>9</v>
      </c>
      <c r="V6" s="5">
        <v>5534738</v>
      </c>
      <c r="W6" s="5">
        <v>5560628</v>
      </c>
      <c r="X6" s="5">
        <v>5580516</v>
      </c>
      <c r="Y6" s="5">
        <v>5602628</v>
      </c>
      <c r="Z6" s="5">
        <v>5627235</v>
      </c>
      <c r="AB6" s="3" t="s">
        <v>9</v>
      </c>
      <c r="AC6" s="5">
        <v>19600</v>
      </c>
      <c r="AD6" s="5">
        <v>20700</v>
      </c>
      <c r="AE6" s="5">
        <v>22000</v>
      </c>
      <c r="AF6" s="5">
        <v>22800</v>
      </c>
      <c r="AG6" s="5">
        <v>23800</v>
      </c>
      <c r="AH6" s="5">
        <v>25700</v>
      </c>
      <c r="AI6" s="5">
        <v>25900</v>
      </c>
      <c r="AJ6" s="5">
        <v>27000</v>
      </c>
      <c r="AK6" s="5">
        <v>26400</v>
      </c>
      <c r="AL6" s="5">
        <v>27900</v>
      </c>
      <c r="AM6" s="5">
        <v>28500</v>
      </c>
      <c r="AN6" s="5">
        <v>30300</v>
      </c>
      <c r="AO6" s="5">
        <v>31400</v>
      </c>
      <c r="AP6" s="5">
        <v>31900</v>
      </c>
      <c r="AQ6" s="5">
        <v>29800</v>
      </c>
      <c r="AR6" s="5">
        <v>31900</v>
      </c>
      <c r="AS6" s="5">
        <v>32700</v>
      </c>
      <c r="AT6" s="5">
        <v>33500</v>
      </c>
      <c r="AU6" s="5">
        <v>33700</v>
      </c>
      <c r="AV6" s="5">
        <v>34200</v>
      </c>
      <c r="AX6">
        <f>AX5+1</f>
        <v>1924</v>
      </c>
      <c r="AY6" s="5">
        <v>2337</v>
      </c>
      <c r="AZ6" s="5">
        <v>2160</v>
      </c>
      <c r="BA6" s="18">
        <f t="shared" ref="BA6:BA20" si="1">AY6/AZ6</f>
        <v>1.0819444444444444</v>
      </c>
    </row>
    <row r="7" spans="13:64">
      <c r="M7" s="7">
        <v>1913</v>
      </c>
      <c r="O7" s="9">
        <v>2111</v>
      </c>
      <c r="P7" s="8">
        <v>3747</v>
      </c>
      <c r="R7" s="21">
        <f t="shared" si="0"/>
        <v>0.56338404056578595</v>
      </c>
      <c r="U7" s="3" t="s">
        <v>10</v>
      </c>
      <c r="V7" s="5">
        <v>81802257</v>
      </c>
      <c r="W7" s="5">
        <v>81751602</v>
      </c>
      <c r="X7" s="5">
        <v>81843743</v>
      </c>
      <c r="Y7" s="5">
        <v>82020578</v>
      </c>
      <c r="Z7" s="5">
        <v>80767463</v>
      </c>
      <c r="AB7" s="3" t="s">
        <v>10</v>
      </c>
      <c r="AC7" s="5">
        <v>19400</v>
      </c>
      <c r="AD7" s="5">
        <v>20100</v>
      </c>
      <c r="AE7" s="5">
        <v>20800</v>
      </c>
      <c r="AF7" s="5">
        <v>21400</v>
      </c>
      <c r="AG7" s="5">
        <v>22500</v>
      </c>
      <c r="AH7" s="5">
        <v>23400</v>
      </c>
      <c r="AI7" s="5">
        <v>24000</v>
      </c>
      <c r="AJ7" s="5">
        <v>24600</v>
      </c>
      <c r="AK7" s="5">
        <v>25100</v>
      </c>
      <c r="AL7" s="5">
        <v>26200</v>
      </c>
      <c r="AM7" s="5">
        <v>27300</v>
      </c>
      <c r="AN7" s="5">
        <v>28700</v>
      </c>
      <c r="AO7" s="5">
        <v>30300</v>
      </c>
      <c r="AP7" s="5">
        <v>30500</v>
      </c>
      <c r="AQ7" s="5">
        <v>28400</v>
      </c>
      <c r="AR7" s="5">
        <v>30800</v>
      </c>
      <c r="AS7" s="5">
        <v>32400</v>
      </c>
      <c r="AT7" s="5">
        <v>33000</v>
      </c>
      <c r="AU7" s="5">
        <v>33200</v>
      </c>
      <c r="AV7" s="5">
        <v>34500</v>
      </c>
      <c r="AX7">
        <f t="shared" ref="AX7:AX20" si="2">AX6+1</f>
        <v>1925</v>
      </c>
      <c r="AY7" s="5">
        <v>2280</v>
      </c>
      <c r="AZ7" s="5">
        <v>2261</v>
      </c>
      <c r="BA7" s="18">
        <f t="shared" si="1"/>
        <v>1.0084033613445378</v>
      </c>
      <c r="BH7" s="19" t="s">
        <v>41</v>
      </c>
    </row>
    <row r="8" spans="13:64">
      <c r="M8" s="7">
        <v>1923</v>
      </c>
      <c r="N8" s="13">
        <f t="shared" ref="N8:N23" si="3">BA5*O8</f>
        <v>1864.5449433895867</v>
      </c>
      <c r="O8" s="11">
        <v>2186.799259944496</v>
      </c>
      <c r="P8" s="11">
        <v>3552.2289121014683</v>
      </c>
      <c r="Q8" s="21">
        <f>N8/P8</f>
        <v>0.52489436619289775</v>
      </c>
      <c r="R8" s="21">
        <f t="shared" si="0"/>
        <v>0.6156132710070209</v>
      </c>
      <c r="U8" s="3" t="s">
        <v>11</v>
      </c>
      <c r="V8" s="5">
        <v>64658856</v>
      </c>
      <c r="W8" s="5">
        <v>64978721</v>
      </c>
      <c r="X8" s="5">
        <v>65276983</v>
      </c>
      <c r="Y8" s="5">
        <v>65600350</v>
      </c>
      <c r="Z8" s="5">
        <v>65889148</v>
      </c>
      <c r="AB8" s="3" t="s">
        <v>11</v>
      </c>
      <c r="AC8" s="5">
        <v>17300</v>
      </c>
      <c r="AD8" s="5">
        <v>18000</v>
      </c>
      <c r="AE8" s="5">
        <v>19000</v>
      </c>
      <c r="AF8" s="5">
        <v>20000</v>
      </c>
      <c r="AG8" s="5">
        <v>21000</v>
      </c>
      <c r="AH8" s="5">
        <v>22600</v>
      </c>
      <c r="AI8" s="5">
        <v>23500</v>
      </c>
      <c r="AJ8" s="5">
        <v>24400</v>
      </c>
      <c r="AK8" s="5">
        <v>23700</v>
      </c>
      <c r="AL8" s="5">
        <v>24500</v>
      </c>
      <c r="AM8" s="5">
        <v>25400</v>
      </c>
      <c r="AN8" s="5">
        <v>26300</v>
      </c>
      <c r="AO8" s="5">
        <v>27600</v>
      </c>
      <c r="AP8" s="5">
        <v>27500</v>
      </c>
      <c r="AQ8" s="5">
        <v>26200</v>
      </c>
      <c r="AR8" s="5">
        <v>27400</v>
      </c>
      <c r="AS8" s="5">
        <v>28200</v>
      </c>
      <c r="AT8" s="5">
        <v>28400</v>
      </c>
      <c r="AU8" s="5">
        <v>29000</v>
      </c>
      <c r="AV8" s="5">
        <v>29300</v>
      </c>
      <c r="AX8">
        <f t="shared" si="2"/>
        <v>1926</v>
      </c>
      <c r="AY8" s="5">
        <v>2422</v>
      </c>
      <c r="AZ8" s="5">
        <v>2323</v>
      </c>
      <c r="BA8" s="18">
        <f t="shared" si="1"/>
        <v>1.0426173052087817</v>
      </c>
    </row>
    <row r="9" spans="13:64">
      <c r="M9" s="7">
        <v>1924</v>
      </c>
      <c r="N9" s="13">
        <f t="shared" si="3"/>
        <v>2406.2444444444441</v>
      </c>
      <c r="O9" s="9">
        <v>2224</v>
      </c>
      <c r="P9" s="8">
        <v>3828</v>
      </c>
      <c r="Q9" s="21">
        <f t="shared" ref="Q9:Q48" si="4">N9/P9</f>
        <v>0.62859050272843364</v>
      </c>
      <c r="R9" s="21">
        <f t="shared" si="0"/>
        <v>0.58098223615464994</v>
      </c>
      <c r="U9" s="3" t="s">
        <v>12</v>
      </c>
      <c r="V9" s="5">
        <v>59190143</v>
      </c>
      <c r="W9" s="5">
        <v>59364690</v>
      </c>
      <c r="X9" s="5">
        <v>59394207</v>
      </c>
      <c r="Y9" s="5">
        <v>59685227</v>
      </c>
      <c r="Z9" s="5">
        <v>60782668</v>
      </c>
      <c r="AB9" s="3" t="s">
        <v>12</v>
      </c>
      <c r="AC9" s="5">
        <v>18400</v>
      </c>
      <c r="AD9" s="5">
        <v>19200</v>
      </c>
      <c r="AE9" s="5">
        <v>20000</v>
      </c>
      <c r="AF9" s="5">
        <v>21100</v>
      </c>
      <c r="AG9" s="5">
        <v>21700</v>
      </c>
      <c r="AH9" s="5">
        <v>23100</v>
      </c>
      <c r="AI9" s="5">
        <v>24200</v>
      </c>
      <c r="AJ9" s="5">
        <v>23800</v>
      </c>
      <c r="AK9" s="5">
        <v>24000</v>
      </c>
      <c r="AL9" s="5">
        <v>24200</v>
      </c>
      <c r="AM9" s="5">
        <v>24700</v>
      </c>
      <c r="AN9" s="5">
        <v>25900</v>
      </c>
      <c r="AO9" s="5">
        <v>27200</v>
      </c>
      <c r="AP9" s="5">
        <v>27300</v>
      </c>
      <c r="AQ9" s="5">
        <v>25500</v>
      </c>
      <c r="AR9" s="5">
        <v>26200</v>
      </c>
      <c r="AS9" s="5">
        <v>26800</v>
      </c>
      <c r="AT9" s="5">
        <v>26800</v>
      </c>
      <c r="AU9" s="5">
        <v>26200</v>
      </c>
      <c r="AV9" s="5">
        <v>26400</v>
      </c>
      <c r="AX9">
        <f t="shared" si="2"/>
        <v>1927</v>
      </c>
      <c r="AY9" s="5">
        <v>2249</v>
      </c>
      <c r="AZ9" s="5">
        <v>2483</v>
      </c>
      <c r="BA9" s="18">
        <f t="shared" si="1"/>
        <v>0.90575916230366493</v>
      </c>
      <c r="BH9" s="22" t="s">
        <v>76</v>
      </c>
    </row>
    <row r="10" spans="13:64">
      <c r="M10" s="7">
        <v>1925</v>
      </c>
      <c r="N10" s="13">
        <f t="shared" si="3"/>
        <v>2347.7595784076343</v>
      </c>
      <c r="O10" s="11">
        <v>2328.1949152542375</v>
      </c>
      <c r="P10" s="11">
        <v>4005.339682892065</v>
      </c>
      <c r="Q10" s="21">
        <f t="shared" si="4"/>
        <v>0.58615742091378098</v>
      </c>
      <c r="R10" s="21">
        <f t="shared" si="0"/>
        <v>0.58127277573949954</v>
      </c>
      <c r="U10" s="3" t="s">
        <v>13</v>
      </c>
      <c r="V10" s="5">
        <v>16574989</v>
      </c>
      <c r="W10" s="5">
        <v>16655799</v>
      </c>
      <c r="X10" s="5">
        <v>16730348</v>
      </c>
      <c r="Y10" s="5">
        <v>16779575</v>
      </c>
      <c r="Z10" s="5">
        <v>16829289</v>
      </c>
      <c r="AB10" s="3" t="s">
        <v>13</v>
      </c>
      <c r="AC10" s="5">
        <v>19200</v>
      </c>
      <c r="AD10" s="5">
        <v>20400</v>
      </c>
      <c r="AE10" s="5">
        <v>21900</v>
      </c>
      <c r="AF10" s="5">
        <v>23400</v>
      </c>
      <c r="AG10" s="5">
        <v>25000</v>
      </c>
      <c r="AH10" s="5">
        <v>27400</v>
      </c>
      <c r="AI10" s="5">
        <v>28100</v>
      </c>
      <c r="AJ10" s="5">
        <v>29000</v>
      </c>
      <c r="AK10" s="5">
        <v>28400</v>
      </c>
      <c r="AL10" s="5">
        <v>29800</v>
      </c>
      <c r="AM10" s="5">
        <v>31200</v>
      </c>
      <c r="AN10" s="5">
        <v>33200</v>
      </c>
      <c r="AO10" s="5">
        <v>35400</v>
      </c>
      <c r="AP10" s="5">
        <v>36100</v>
      </c>
      <c r="AQ10" s="5">
        <v>33400</v>
      </c>
      <c r="AR10" s="5">
        <v>34200</v>
      </c>
      <c r="AS10" s="5">
        <v>35000</v>
      </c>
      <c r="AT10" s="5">
        <v>35100</v>
      </c>
      <c r="AU10" s="5">
        <v>35400</v>
      </c>
      <c r="AV10" s="5">
        <v>35900</v>
      </c>
      <c r="AX10">
        <f t="shared" si="2"/>
        <v>1928</v>
      </c>
      <c r="AY10" s="5">
        <v>2201</v>
      </c>
      <c r="AZ10" s="5">
        <v>2629</v>
      </c>
      <c r="BA10" s="18">
        <f t="shared" si="1"/>
        <v>0.83720045644731833</v>
      </c>
    </row>
    <row r="11" spans="13:64" ht="30">
      <c r="M11" s="7">
        <v>1926</v>
      </c>
      <c r="N11" s="13">
        <f t="shared" si="3"/>
        <v>2493.741375778267</v>
      </c>
      <c r="O11" s="11">
        <v>2391.8089248277929</v>
      </c>
      <c r="P11" s="11">
        <v>4025.4264715726749</v>
      </c>
      <c r="Q11" s="21">
        <f t="shared" si="4"/>
        <v>0.61949743546153979</v>
      </c>
      <c r="R11" s="21">
        <f t="shared" si="0"/>
        <v>0.5941752859525834</v>
      </c>
      <c r="U11" s="3" t="s">
        <v>14</v>
      </c>
      <c r="V11" s="5">
        <v>8351643</v>
      </c>
      <c r="W11" s="5">
        <v>8375164</v>
      </c>
      <c r="X11" s="5">
        <v>8408121</v>
      </c>
      <c r="Y11" s="5">
        <v>8451860</v>
      </c>
      <c r="Z11" s="5">
        <v>8506889</v>
      </c>
      <c r="AB11" s="3" t="s">
        <v>14</v>
      </c>
      <c r="AC11" s="5">
        <v>19900</v>
      </c>
      <c r="AD11" s="5">
        <v>20800</v>
      </c>
      <c r="AE11" s="5">
        <v>21800</v>
      </c>
      <c r="AF11" s="5">
        <v>22900</v>
      </c>
      <c r="AG11" s="5">
        <v>24000</v>
      </c>
      <c r="AH11" s="5">
        <v>25700</v>
      </c>
      <c r="AI11" s="5">
        <v>25600</v>
      </c>
      <c r="AJ11" s="5">
        <v>26700</v>
      </c>
      <c r="AK11" s="5">
        <v>27200</v>
      </c>
      <c r="AL11" s="5">
        <v>28500</v>
      </c>
      <c r="AM11" s="5">
        <v>29000</v>
      </c>
      <c r="AN11" s="5">
        <v>30600</v>
      </c>
      <c r="AO11" s="5">
        <v>31800</v>
      </c>
      <c r="AP11" s="5">
        <v>32100</v>
      </c>
      <c r="AQ11" s="5">
        <v>30600</v>
      </c>
      <c r="AR11" s="5">
        <v>32000</v>
      </c>
      <c r="AS11" s="5">
        <v>33200</v>
      </c>
      <c r="AT11" s="5">
        <v>34700</v>
      </c>
      <c r="AU11" s="5">
        <v>35000</v>
      </c>
      <c r="AV11" s="5">
        <v>35500</v>
      </c>
      <c r="AX11">
        <f t="shared" si="2"/>
        <v>1929</v>
      </c>
      <c r="AY11" s="5">
        <v>2182</v>
      </c>
      <c r="AZ11" s="5">
        <v>2639</v>
      </c>
      <c r="BA11" s="18">
        <f t="shared" si="1"/>
        <v>0.82682834406972339</v>
      </c>
      <c r="BI11" t="s">
        <v>42</v>
      </c>
      <c r="BJ11" t="s">
        <v>43</v>
      </c>
      <c r="BK11" s="24" t="s">
        <v>44</v>
      </c>
      <c r="BL11" s="24" t="s">
        <v>46</v>
      </c>
    </row>
    <row r="12" spans="13:64" ht="15" customHeight="1">
      <c r="M12" s="7">
        <v>1927</v>
      </c>
      <c r="N12" s="13">
        <f t="shared" si="3"/>
        <v>2316.1326746340678</v>
      </c>
      <c r="O12" s="11">
        <v>2557.1175771971498</v>
      </c>
      <c r="P12" s="11">
        <v>4188.767973860643</v>
      </c>
      <c r="Q12" s="21">
        <f t="shared" si="4"/>
        <v>0.55293888061776986</v>
      </c>
      <c r="R12" s="21">
        <f t="shared" si="0"/>
        <v>0.61047009363002336</v>
      </c>
      <c r="U12" s="3" t="s">
        <v>1</v>
      </c>
      <c r="V12" s="5">
        <v>5351427</v>
      </c>
      <c r="W12" s="5">
        <v>5375276</v>
      </c>
      <c r="X12" s="5">
        <v>5401267</v>
      </c>
      <c r="Y12" s="5">
        <v>5426674</v>
      </c>
      <c r="Z12" s="5">
        <v>5451270</v>
      </c>
      <c r="AB12" s="3" t="s">
        <v>1</v>
      </c>
      <c r="AC12" s="5">
        <v>16100</v>
      </c>
      <c r="AD12" s="5">
        <v>16800</v>
      </c>
      <c r="AE12" s="5">
        <v>18400</v>
      </c>
      <c r="AF12" s="5">
        <v>19900</v>
      </c>
      <c r="AG12" s="5">
        <v>21200</v>
      </c>
      <c r="AH12" s="5">
        <v>23000</v>
      </c>
      <c r="AI12" s="5">
        <v>23600</v>
      </c>
      <c r="AJ12" s="5">
        <v>24300</v>
      </c>
      <c r="AK12" s="5">
        <v>24300</v>
      </c>
      <c r="AL12" s="5">
        <v>26200</v>
      </c>
      <c r="AM12" s="5">
        <v>26800</v>
      </c>
      <c r="AN12" s="5">
        <v>28100</v>
      </c>
      <c r="AO12" s="5">
        <v>30400</v>
      </c>
      <c r="AP12" s="5">
        <v>31000</v>
      </c>
      <c r="AQ12" s="5">
        <v>28200</v>
      </c>
      <c r="AR12" s="5">
        <v>29200</v>
      </c>
      <c r="AS12" s="5">
        <v>30400</v>
      </c>
      <c r="AT12" s="5">
        <v>30600</v>
      </c>
      <c r="AU12" s="5">
        <v>30200</v>
      </c>
      <c r="AV12" s="5">
        <v>30300</v>
      </c>
      <c r="AX12">
        <f t="shared" si="2"/>
        <v>1930</v>
      </c>
      <c r="AY12" s="5">
        <v>2330</v>
      </c>
      <c r="AZ12" s="5">
        <v>2589</v>
      </c>
      <c r="BA12" s="18">
        <f t="shared" si="1"/>
        <v>0.89996137504828122</v>
      </c>
      <c r="BH12">
        <v>1990</v>
      </c>
      <c r="BI12" s="7"/>
      <c r="BJ12" s="7">
        <v>1569174</v>
      </c>
      <c r="BK12" s="7">
        <v>100</v>
      </c>
      <c r="BL12" s="23">
        <f>BK12/0.718</f>
        <v>139.27576601671311</v>
      </c>
    </row>
    <row r="13" spans="13:64">
      <c r="M13" s="7">
        <v>1928</v>
      </c>
      <c r="N13" s="13">
        <f t="shared" si="3"/>
        <v>2266.4986094440869</v>
      </c>
      <c r="O13" s="11">
        <v>2707.2352767962311</v>
      </c>
      <c r="P13" s="11">
        <v>4347.3652951827116</v>
      </c>
      <c r="Q13" s="21">
        <f t="shared" si="4"/>
        <v>0.52134993393713192</v>
      </c>
      <c r="R13" s="21">
        <f t="shared" si="0"/>
        <v>0.62273011191309402</v>
      </c>
      <c r="U13" s="3" t="s">
        <v>15</v>
      </c>
      <c r="V13" s="5">
        <v>9340682</v>
      </c>
      <c r="W13" s="5">
        <v>9415570</v>
      </c>
      <c r="X13" s="5">
        <v>9482855</v>
      </c>
      <c r="Y13" s="5">
        <v>9555893</v>
      </c>
      <c r="Z13" s="5">
        <v>9644864</v>
      </c>
      <c r="AB13" s="3" t="s">
        <v>15</v>
      </c>
      <c r="AC13" s="5">
        <v>19100</v>
      </c>
      <c r="AD13" s="5">
        <v>20000</v>
      </c>
      <c r="AE13" s="5">
        <v>20900</v>
      </c>
      <c r="AF13" s="5">
        <v>21900</v>
      </c>
      <c r="AG13" s="5">
        <v>23500</v>
      </c>
      <c r="AH13" s="5">
        <v>25500</v>
      </c>
      <c r="AI13" s="5">
        <v>25600</v>
      </c>
      <c r="AJ13" s="5">
        <v>26300</v>
      </c>
      <c r="AK13" s="5">
        <v>27000</v>
      </c>
      <c r="AL13" s="5">
        <v>28800</v>
      </c>
      <c r="AM13" s="5">
        <v>28700</v>
      </c>
      <c r="AN13" s="5">
        <v>30600</v>
      </c>
      <c r="AO13" s="5">
        <v>32900</v>
      </c>
      <c r="AP13" s="5">
        <v>32700</v>
      </c>
      <c r="AQ13" s="5">
        <v>29800</v>
      </c>
      <c r="AR13" s="5">
        <v>31800</v>
      </c>
      <c r="AS13" s="5">
        <v>33000</v>
      </c>
      <c r="AT13" s="5">
        <v>33600</v>
      </c>
      <c r="AU13" s="5">
        <v>33300</v>
      </c>
      <c r="AV13" s="5">
        <v>33700</v>
      </c>
      <c r="AX13">
        <f t="shared" si="2"/>
        <v>1931</v>
      </c>
      <c r="AY13" s="5">
        <v>2219</v>
      </c>
      <c r="AZ13" s="5">
        <v>2506</v>
      </c>
      <c r="BA13" s="18">
        <f t="shared" si="1"/>
        <v>0.88547486033519551</v>
      </c>
      <c r="BH13">
        <v>1991</v>
      </c>
      <c r="BI13" s="7">
        <v>-8</v>
      </c>
      <c r="BJ13" s="7">
        <v>1561314</v>
      </c>
      <c r="BK13" s="23">
        <f>BK12*(1+BI13/100)/(BJ13/BJ12)</f>
        <v>92.463148348122161</v>
      </c>
      <c r="BL13" s="23">
        <f>BK13/0.718</f>
        <v>128.77875814501695</v>
      </c>
    </row>
    <row r="14" spans="13:64">
      <c r="M14" s="7">
        <v>1929</v>
      </c>
      <c r="N14" s="13">
        <f t="shared" si="3"/>
        <v>2246.3419271672569</v>
      </c>
      <c r="O14" s="11">
        <v>2716.8177570093453</v>
      </c>
      <c r="P14" s="11">
        <v>4452.1631552113431</v>
      </c>
      <c r="Q14" s="21">
        <f t="shared" si="4"/>
        <v>0.50455067544815158</v>
      </c>
      <c r="R14" s="21">
        <f t="shared" si="0"/>
        <v>0.61022421288160955</v>
      </c>
      <c r="U14" s="3" t="s">
        <v>16</v>
      </c>
      <c r="V14" s="5">
        <v>62510197</v>
      </c>
      <c r="W14" s="5">
        <v>63022532</v>
      </c>
      <c r="X14" s="5">
        <v>63495303</v>
      </c>
      <c r="Y14" s="5">
        <v>63905297</v>
      </c>
      <c r="Z14" s="5">
        <v>64351155</v>
      </c>
      <c r="AB14" s="3" t="s">
        <v>16</v>
      </c>
      <c r="AC14" s="5">
        <v>17700</v>
      </c>
      <c r="AD14" s="5">
        <v>19000</v>
      </c>
      <c r="AE14" s="5">
        <v>20400</v>
      </c>
      <c r="AF14" s="5">
        <v>21000</v>
      </c>
      <c r="AG14" s="5">
        <v>21800</v>
      </c>
      <c r="AH14" s="5">
        <v>23800</v>
      </c>
      <c r="AI14" s="5">
        <v>24700</v>
      </c>
      <c r="AJ14" s="5">
        <v>25700</v>
      </c>
      <c r="AK14" s="5">
        <v>26300</v>
      </c>
      <c r="AL14" s="5">
        <v>27900</v>
      </c>
      <c r="AM14" s="5">
        <v>29000</v>
      </c>
      <c r="AN14" s="5">
        <v>30000</v>
      </c>
      <c r="AO14" s="5">
        <v>30400</v>
      </c>
      <c r="AP14" s="5">
        <v>29500</v>
      </c>
      <c r="AQ14" s="5">
        <v>27400</v>
      </c>
      <c r="AR14" s="5">
        <v>27400</v>
      </c>
      <c r="AS14" s="5">
        <v>27600</v>
      </c>
      <c r="AT14" s="5">
        <v>28400</v>
      </c>
      <c r="AU14" s="5">
        <v>28900</v>
      </c>
      <c r="AV14" s="5">
        <v>29900</v>
      </c>
      <c r="AX14">
        <f t="shared" si="2"/>
        <v>1932</v>
      </c>
      <c r="AY14" s="5">
        <v>2110</v>
      </c>
      <c r="AZ14" s="5">
        <v>2476</v>
      </c>
      <c r="BA14" s="18">
        <f t="shared" si="1"/>
        <v>0.85218093699515352</v>
      </c>
      <c r="BH14">
        <v>1992</v>
      </c>
      <c r="BI14" s="7">
        <v>-21.2</v>
      </c>
      <c r="BJ14" s="7">
        <v>1533091</v>
      </c>
      <c r="BK14" s="23">
        <f>BK13*(1+BI14/100)/(BJ14/BJ13)</f>
        <v>74.202273905462889</v>
      </c>
      <c r="BL14" s="23">
        <f>BK14/0.718</f>
        <v>103.34578538365305</v>
      </c>
    </row>
    <row r="15" spans="13:64">
      <c r="M15" s="7">
        <v>1930</v>
      </c>
      <c r="N15" s="13">
        <f t="shared" si="3"/>
        <v>2398.9674662334046</v>
      </c>
      <c r="O15" s="11">
        <v>2665.633806900551</v>
      </c>
      <c r="P15" s="11">
        <v>4357.3201962211933</v>
      </c>
      <c r="Q15" s="21">
        <f t="shared" si="4"/>
        <v>0.5505602889394875</v>
      </c>
      <c r="R15" s="21">
        <f t="shared" si="0"/>
        <v>0.61175990904048627</v>
      </c>
      <c r="U15" s="3" t="s">
        <v>17</v>
      </c>
      <c r="V15" s="5">
        <v>4858199</v>
      </c>
      <c r="W15" s="5">
        <v>4920305</v>
      </c>
      <c r="X15" s="5">
        <v>4985870</v>
      </c>
      <c r="Y15" s="5">
        <v>5051275</v>
      </c>
      <c r="Z15" s="5">
        <v>5107970</v>
      </c>
      <c r="AB15" s="3" t="s">
        <v>17</v>
      </c>
      <c r="AC15" s="5">
        <v>20200</v>
      </c>
      <c r="AD15" s="5">
        <v>22500</v>
      </c>
      <c r="AE15" s="5">
        <v>24300</v>
      </c>
      <c r="AF15" s="5">
        <v>23900</v>
      </c>
      <c r="AG15" s="5">
        <v>26300</v>
      </c>
      <c r="AH15" s="5">
        <v>32000</v>
      </c>
      <c r="AI15" s="5">
        <v>32400</v>
      </c>
      <c r="AJ15" s="5">
        <v>32200</v>
      </c>
      <c r="AK15" s="5">
        <v>32900</v>
      </c>
      <c r="AL15" s="5">
        <v>36300</v>
      </c>
      <c r="AM15" s="5">
        <v>40500</v>
      </c>
      <c r="AN15" s="5">
        <v>44500</v>
      </c>
      <c r="AO15" s="5">
        <v>46100</v>
      </c>
      <c r="AP15" s="5">
        <v>48800</v>
      </c>
      <c r="AQ15" s="5">
        <v>42300</v>
      </c>
      <c r="AR15" s="5">
        <v>44900</v>
      </c>
      <c r="AS15" s="5">
        <v>47300</v>
      </c>
      <c r="AT15" s="5">
        <v>49500</v>
      </c>
      <c r="AU15" s="5">
        <v>49300</v>
      </c>
      <c r="AV15" s="5">
        <v>48900</v>
      </c>
      <c r="AX15">
        <f t="shared" si="2"/>
        <v>1933</v>
      </c>
      <c r="AY15" s="5">
        <v>2385</v>
      </c>
      <c r="AZ15" s="5">
        <v>2624</v>
      </c>
      <c r="BA15" s="18">
        <f t="shared" si="1"/>
        <v>0.90891768292682928</v>
      </c>
      <c r="BH15">
        <v>1993</v>
      </c>
      <c r="BI15" s="7">
        <v>-5.7</v>
      </c>
      <c r="BJ15" s="7">
        <v>1494128</v>
      </c>
      <c r="BK15" s="23">
        <f>BK14*(1+BI15/100)/(BJ15/BJ14)</f>
        <v>71.79745277558014</v>
      </c>
      <c r="BL15" s="23">
        <f>BK15/0.718</f>
        <v>99.996452333677084</v>
      </c>
    </row>
    <row r="16" spans="13:64">
      <c r="M16" s="7">
        <v>1931</v>
      </c>
      <c r="N16" s="13">
        <f t="shared" si="3"/>
        <v>2285.0539790808157</v>
      </c>
      <c r="O16" s="11">
        <v>2580.597238204833</v>
      </c>
      <c r="P16" s="11">
        <v>4112.0435838974654</v>
      </c>
      <c r="Q16" s="21">
        <f t="shared" si="4"/>
        <v>0.55569789873554853</v>
      </c>
      <c r="R16" s="21">
        <f t="shared" si="0"/>
        <v>0.62757049762563522</v>
      </c>
      <c r="U16" s="3" t="s">
        <v>18</v>
      </c>
      <c r="V16" s="5">
        <v>7785806</v>
      </c>
      <c r="W16" s="5">
        <v>7870134</v>
      </c>
      <c r="X16" s="5">
        <v>7954662</v>
      </c>
      <c r="Y16" s="5">
        <v>8039060</v>
      </c>
      <c r="Z16" s="5">
        <v>8139631</v>
      </c>
      <c r="AB16" s="3" t="s">
        <v>18</v>
      </c>
      <c r="AC16" s="5">
        <v>24100</v>
      </c>
      <c r="AD16" s="5">
        <v>24900</v>
      </c>
      <c r="AE16" s="5">
        <v>26200</v>
      </c>
      <c r="AF16" s="5">
        <v>27100</v>
      </c>
      <c r="AG16" s="5">
        <v>27900</v>
      </c>
      <c r="AH16" s="5">
        <v>29700</v>
      </c>
      <c r="AI16" s="5">
        <v>30100</v>
      </c>
      <c r="AJ16" s="5">
        <v>30900</v>
      </c>
      <c r="AK16" s="5">
        <v>30500</v>
      </c>
      <c r="AL16" s="5">
        <v>31600</v>
      </c>
      <c r="AM16" s="5">
        <v>32600</v>
      </c>
      <c r="AN16" s="5">
        <v>35100</v>
      </c>
      <c r="AO16" s="5">
        <v>38300</v>
      </c>
      <c r="AP16" s="5">
        <v>39200</v>
      </c>
      <c r="AQ16" s="5">
        <v>37400</v>
      </c>
      <c r="AR16" s="5">
        <v>39000</v>
      </c>
      <c r="AS16" s="5">
        <v>41200</v>
      </c>
      <c r="AT16" s="5">
        <v>43300</v>
      </c>
      <c r="AU16" s="5">
        <v>43800</v>
      </c>
      <c r="AV16" s="5">
        <v>44300</v>
      </c>
      <c r="AX16">
        <f t="shared" si="2"/>
        <v>1934</v>
      </c>
      <c r="AY16" s="5">
        <v>2443</v>
      </c>
      <c r="AZ16" s="5">
        <v>2902</v>
      </c>
      <c r="BA16" s="18">
        <f t="shared" si="1"/>
        <v>0.84183321847002068</v>
      </c>
    </row>
    <row r="17" spans="2:60">
      <c r="M17" s="7">
        <v>1932</v>
      </c>
      <c r="N17" s="13">
        <f t="shared" si="3"/>
        <v>2172.8599603294106</v>
      </c>
      <c r="O17" s="11">
        <v>2549.7636311732799</v>
      </c>
      <c r="P17" s="11">
        <v>3953.7935581123197</v>
      </c>
      <c r="Q17" s="21">
        <f t="shared" si="4"/>
        <v>0.54956333161886439</v>
      </c>
      <c r="R17" s="21">
        <f t="shared" si="0"/>
        <v>0.6448904308475395</v>
      </c>
      <c r="U17" s="15" t="s">
        <v>36</v>
      </c>
      <c r="V17" s="16">
        <f>SUM(V5:V16)</f>
        <v>336798842</v>
      </c>
      <c r="W17" s="16">
        <f t="shared" ref="W17:Z17" si="5">SUM(W5:W16)</f>
        <v>338291059</v>
      </c>
      <c r="X17" s="16">
        <f t="shared" si="5"/>
        <v>339648725</v>
      </c>
      <c r="Y17" s="16">
        <f t="shared" si="5"/>
        <v>341280059</v>
      </c>
      <c r="Z17" s="16">
        <f t="shared" si="5"/>
        <v>342301574</v>
      </c>
      <c r="AB17" s="15" t="s">
        <v>36</v>
      </c>
      <c r="AC17" s="13">
        <f>$V5/$V17*AC5+$V6/$V17*AC6+$V7/$V17*AC7+$V8/$V17*AC8+$V9/$V17*AC9+$V10/$V17*AC10+$V11/$V17*AC11+$V12/$V17*AC12+$V13/$V17*AC13+$V14/$V17*AC14+$V15/$V17*AC15+$V16/$V17*AC16</f>
        <v>18564.417104795153</v>
      </c>
      <c r="AD17" s="13">
        <f t="shared" ref="AD17:AV17" si="6">$V5/$V17*AD5+$V6/$V17*AD6+$V7/$V17*AD7+$V8/$V17*AD8+$V9/$V17*AD9+$V10/$V17*AD10+$V11/$V17*AD11+$V12/$V17*AD12+$V13/$V17*AD13+$V14/$V17*AD14+$V15/$V17*AD15+$V16/$V17*AD16</f>
        <v>19453.992296980639</v>
      </c>
      <c r="AE17" s="13">
        <f t="shared" si="6"/>
        <v>20478.209626385833</v>
      </c>
      <c r="AF17" s="13">
        <f t="shared" si="6"/>
        <v>21317.536406790856</v>
      </c>
      <c r="AG17" s="13">
        <f t="shared" si="6"/>
        <v>22306.611286092248</v>
      </c>
      <c r="AH17" s="13">
        <f t="shared" si="6"/>
        <v>23919.813010520982</v>
      </c>
      <c r="AI17" s="13">
        <f t="shared" si="6"/>
        <v>24674.136931860354</v>
      </c>
      <c r="AJ17" s="13">
        <f t="shared" si="6"/>
        <v>25285.58301100097</v>
      </c>
      <c r="AK17" s="13">
        <f t="shared" si="6"/>
        <v>25409.2026913798</v>
      </c>
      <c r="AL17" s="13">
        <f t="shared" si="6"/>
        <v>26464.96426196145</v>
      </c>
      <c r="AM17" s="13">
        <f t="shared" si="6"/>
        <v>27404.315306404766</v>
      </c>
      <c r="AN17" s="13">
        <f t="shared" si="6"/>
        <v>28699.11491975973</v>
      </c>
      <c r="AO17" s="13">
        <f t="shared" si="6"/>
        <v>30028.89975227409</v>
      </c>
      <c r="AP17" s="13">
        <f t="shared" si="6"/>
        <v>30019.436682326836</v>
      </c>
      <c r="AQ17" s="13">
        <f t="shared" si="6"/>
        <v>28046.999964744529</v>
      </c>
      <c r="AR17" s="13">
        <f t="shared" si="6"/>
        <v>29298.909265549082</v>
      </c>
      <c r="AS17" s="13">
        <f t="shared" si="6"/>
        <v>30232.735132147514</v>
      </c>
      <c r="AT17" s="13">
        <f t="shared" si="6"/>
        <v>30746.450929899573</v>
      </c>
      <c r="AU17" s="13">
        <f t="shared" si="6"/>
        <v>30920.276329216114</v>
      </c>
      <c r="AV17" s="13">
        <f t="shared" si="6"/>
        <v>31594.151843609958</v>
      </c>
      <c r="AW17" s="25"/>
      <c r="AX17">
        <f t="shared" si="2"/>
        <v>1935</v>
      </c>
      <c r="AY17" s="5">
        <v>2589</v>
      </c>
      <c r="AZ17" s="5">
        <v>3004</v>
      </c>
      <c r="BA17" s="18">
        <f t="shared" si="1"/>
        <v>0.86185086551264978</v>
      </c>
      <c r="BH17" s="19" t="s">
        <v>45</v>
      </c>
    </row>
    <row r="18" spans="2:60">
      <c r="M18" s="7">
        <v>1933</v>
      </c>
      <c r="N18" s="13">
        <f t="shared" si="3"/>
        <v>2455.5725861155115</v>
      </c>
      <c r="O18" s="11">
        <v>2701.6446398184912</v>
      </c>
      <c r="P18" s="11">
        <v>4077.6990611627912</v>
      </c>
      <c r="Q18" s="21">
        <f t="shared" si="4"/>
        <v>0.60219563760923633</v>
      </c>
      <c r="R18" s="21">
        <f t="shared" si="0"/>
        <v>0.66254144783506752</v>
      </c>
      <c r="U18" s="1"/>
      <c r="V18" s="6"/>
      <c r="W18" s="6"/>
      <c r="X18" s="6"/>
      <c r="Y18" s="6"/>
      <c r="Z18" s="6"/>
      <c r="AB18" s="3" t="s">
        <v>0</v>
      </c>
      <c r="AC18" s="5">
        <v>5300</v>
      </c>
      <c r="AD18" s="5">
        <v>5800</v>
      </c>
      <c r="AE18" s="5">
        <v>6800</v>
      </c>
      <c r="AF18" s="5">
        <v>7200</v>
      </c>
      <c r="AG18" s="5">
        <v>7600</v>
      </c>
      <c r="AH18" s="5">
        <v>8400</v>
      </c>
      <c r="AI18" s="5">
        <v>9000</v>
      </c>
      <c r="AJ18" s="5">
        <v>10100</v>
      </c>
      <c r="AK18" s="5">
        <v>11100</v>
      </c>
      <c r="AL18" s="5">
        <v>12300</v>
      </c>
      <c r="AM18" s="5">
        <v>13800</v>
      </c>
      <c r="AN18" s="5">
        <v>15700</v>
      </c>
      <c r="AO18" s="5">
        <v>17700</v>
      </c>
      <c r="AP18" s="5">
        <v>17600</v>
      </c>
      <c r="AQ18" s="5">
        <v>15200</v>
      </c>
      <c r="AR18" s="5">
        <v>16100</v>
      </c>
      <c r="AS18" s="5">
        <v>18000</v>
      </c>
      <c r="AT18" s="5">
        <v>19600</v>
      </c>
      <c r="AU18" s="5">
        <v>20000</v>
      </c>
      <c r="AV18" s="5">
        <v>20900</v>
      </c>
      <c r="AW18" s="25"/>
      <c r="AX18">
        <f t="shared" si="2"/>
        <v>1936</v>
      </c>
      <c r="AY18" s="5">
        <v>2585</v>
      </c>
      <c r="AZ18" s="5">
        <v>3184</v>
      </c>
      <c r="BA18" s="18">
        <f t="shared" si="1"/>
        <v>0.81187185929648242</v>
      </c>
    </row>
    <row r="19" spans="2:60">
      <c r="M19" s="7">
        <v>1934</v>
      </c>
      <c r="N19" s="13">
        <f t="shared" si="3"/>
        <v>2515.7126622869082</v>
      </c>
      <c r="O19" s="11">
        <v>2988.3741899126512</v>
      </c>
      <c r="P19" s="11">
        <v>4218.3373258211031</v>
      </c>
      <c r="Q19" s="21">
        <f t="shared" si="4"/>
        <v>0.59637541239005165</v>
      </c>
      <c r="R19" s="21">
        <f t="shared" si="0"/>
        <v>0.70842466097254597</v>
      </c>
      <c r="U19" s="14" t="s">
        <v>20</v>
      </c>
      <c r="AB19" s="3" t="s">
        <v>37</v>
      </c>
      <c r="AC19" s="18">
        <f t="shared" ref="AC19:AU19" si="7">AC18/AC17</f>
        <v>0.28549240033133172</v>
      </c>
      <c r="AD19" s="18">
        <f t="shared" si="7"/>
        <v>0.29813931821594225</v>
      </c>
      <c r="AE19" s="18">
        <f t="shared" si="7"/>
        <v>0.33206027890437811</v>
      </c>
      <c r="AF19" s="18">
        <f t="shared" si="7"/>
        <v>0.33775009750687646</v>
      </c>
      <c r="AG19" s="18">
        <f t="shared" si="7"/>
        <v>0.34070616565316025</v>
      </c>
      <c r="AH19" s="18">
        <f t="shared" si="7"/>
        <v>0.35117331378407146</v>
      </c>
      <c r="AI19" s="18">
        <f t="shared" si="7"/>
        <v>0.36475439950966615</v>
      </c>
      <c r="AJ19" s="18">
        <f t="shared" si="7"/>
        <v>0.39943710198834664</v>
      </c>
      <c r="AK19" s="18">
        <f t="shared" si="7"/>
        <v>0.43684959873871726</v>
      </c>
      <c r="AL19" s="18">
        <f t="shared" si="7"/>
        <v>0.46476541129054166</v>
      </c>
      <c r="AM19" s="18">
        <f t="shared" si="7"/>
        <v>0.50357032626809506</v>
      </c>
      <c r="AN19" s="18">
        <f t="shared" si="7"/>
        <v>0.5470551981793117</v>
      </c>
      <c r="AO19" s="18">
        <f t="shared" si="7"/>
        <v>0.58943218519551577</v>
      </c>
      <c r="AP19" s="18">
        <f t="shared" si="7"/>
        <v>0.58628681764576696</v>
      </c>
      <c r="AQ19" s="18">
        <f t="shared" si="7"/>
        <v>0.54194744604081047</v>
      </c>
      <c r="AR19" s="18">
        <f t="shared" si="7"/>
        <v>0.54950851084859575</v>
      </c>
      <c r="AS19" s="18">
        <f t="shared" si="7"/>
        <v>0.5953811298025754</v>
      </c>
      <c r="AT19" s="18">
        <f t="shared" si="7"/>
        <v>0.63747194902875315</v>
      </c>
      <c r="AU19" s="18">
        <f t="shared" si="7"/>
        <v>0.64682474978731974</v>
      </c>
      <c r="AV19" s="18">
        <f>AV18/AV17</f>
        <v>0.66151483044882264</v>
      </c>
      <c r="AX19">
        <f t="shared" si="2"/>
        <v>1937</v>
      </c>
      <c r="AY19" s="5">
        <v>2779</v>
      </c>
      <c r="AZ19" s="5">
        <v>3342</v>
      </c>
      <c r="BA19" s="18">
        <f t="shared" si="1"/>
        <v>0.83153800119688814</v>
      </c>
    </row>
    <row r="20" spans="2:60">
      <c r="B20" s="22" t="s">
        <v>66</v>
      </c>
      <c r="M20" s="7">
        <v>1935</v>
      </c>
      <c r="N20" s="13">
        <f t="shared" si="3"/>
        <v>2665.41334624304</v>
      </c>
      <c r="O20" s="11">
        <v>3092.6619127516774</v>
      </c>
      <c r="P20" s="11">
        <v>4350.4683016792569</v>
      </c>
      <c r="Q20" s="21">
        <f t="shared" si="4"/>
        <v>0.61267274265949834</v>
      </c>
      <c r="R20" s="21">
        <f t="shared" si="0"/>
        <v>0.71088023134381351</v>
      </c>
      <c r="AB20" s="3" t="s">
        <v>38</v>
      </c>
      <c r="AC20" s="18">
        <f>AC18/AC12</f>
        <v>0.32919254658385094</v>
      </c>
      <c r="AD20" s="18">
        <f t="shared" ref="AD20:AV20" si="8">AD18/AD12</f>
        <v>0.34523809523809523</v>
      </c>
      <c r="AE20" s="18">
        <f t="shared" si="8"/>
        <v>0.36956521739130432</v>
      </c>
      <c r="AF20" s="18">
        <f t="shared" si="8"/>
        <v>0.36180904522613067</v>
      </c>
      <c r="AG20" s="18">
        <f t="shared" si="8"/>
        <v>0.35849056603773582</v>
      </c>
      <c r="AH20" s="18">
        <f t="shared" si="8"/>
        <v>0.36521739130434783</v>
      </c>
      <c r="AI20" s="18">
        <f t="shared" si="8"/>
        <v>0.38135593220338981</v>
      </c>
      <c r="AJ20" s="18">
        <f t="shared" si="8"/>
        <v>0.41563786008230452</v>
      </c>
      <c r="AK20" s="18">
        <f t="shared" si="8"/>
        <v>0.4567901234567901</v>
      </c>
      <c r="AL20" s="18">
        <f t="shared" si="8"/>
        <v>0.46946564885496184</v>
      </c>
      <c r="AM20" s="18">
        <f t="shared" si="8"/>
        <v>0.5149253731343284</v>
      </c>
      <c r="AN20" s="18">
        <f t="shared" si="8"/>
        <v>0.55871886120996439</v>
      </c>
      <c r="AO20" s="18">
        <f t="shared" si="8"/>
        <v>0.58223684210526316</v>
      </c>
      <c r="AP20" s="18">
        <f t="shared" si="8"/>
        <v>0.56774193548387097</v>
      </c>
      <c r="AQ20" s="18">
        <f t="shared" si="8"/>
        <v>0.53900709219858156</v>
      </c>
      <c r="AR20" s="18">
        <f t="shared" si="8"/>
        <v>0.55136986301369861</v>
      </c>
      <c r="AS20" s="18">
        <f t="shared" si="8"/>
        <v>0.59210526315789469</v>
      </c>
      <c r="AT20" s="18">
        <f t="shared" si="8"/>
        <v>0.64052287581699341</v>
      </c>
      <c r="AU20" s="18">
        <f t="shared" si="8"/>
        <v>0.66225165562913912</v>
      </c>
      <c r="AV20" s="18">
        <f t="shared" si="8"/>
        <v>0.68976897689768979</v>
      </c>
      <c r="AX20">
        <f t="shared" si="2"/>
        <v>1938</v>
      </c>
      <c r="AY20" s="5">
        <v>2745</v>
      </c>
      <c r="AZ20" s="5">
        <v>3486</v>
      </c>
      <c r="BA20" s="18">
        <f t="shared" si="1"/>
        <v>0.78743545611015486</v>
      </c>
    </row>
    <row r="21" spans="2:60">
      <c r="M21" s="7">
        <v>1936</v>
      </c>
      <c r="N21" s="13">
        <f t="shared" si="3"/>
        <v>2661.9458825647262</v>
      </c>
      <c r="O21" s="11">
        <v>3278.7758955845602</v>
      </c>
      <c r="P21" s="11">
        <v>4512.6165598566195</v>
      </c>
      <c r="Q21" s="21">
        <f t="shared" si="4"/>
        <v>0.58988966761432637</v>
      </c>
      <c r="R21" s="21">
        <f t="shared" si="0"/>
        <v>0.72657976854313933</v>
      </c>
      <c r="U21" s="15" t="s">
        <v>72</v>
      </c>
      <c r="V21" s="6"/>
      <c r="W21" s="6"/>
      <c r="X21" s="6"/>
      <c r="Y21" s="6"/>
      <c r="Z21" s="6"/>
      <c r="AB21" s="19"/>
    </row>
    <row r="22" spans="2:60">
      <c r="B22" s="28" t="s">
        <v>47</v>
      </c>
      <c r="C22" s="29"/>
      <c r="D22" s="29"/>
      <c r="E22" s="29"/>
      <c r="F22" s="29"/>
      <c r="G22" s="29"/>
      <c r="M22" s="7">
        <v>1937</v>
      </c>
      <c r="N22" s="13">
        <f t="shared" si="3"/>
        <v>2861.4715536901358</v>
      </c>
      <c r="O22" s="11">
        <v>3441.1795366795373</v>
      </c>
      <c r="P22" s="11">
        <v>4737.7695626814493</v>
      </c>
      <c r="Q22" s="21">
        <f t="shared" si="4"/>
        <v>0.60397018382435219</v>
      </c>
      <c r="R22" s="21">
        <f t="shared" si="0"/>
        <v>0.72632902279272582</v>
      </c>
      <c r="U22" s="1"/>
      <c r="V22" s="6"/>
      <c r="W22" s="6"/>
      <c r="X22" s="6"/>
      <c r="Y22" s="6"/>
      <c r="Z22" s="6"/>
      <c r="AB22" s="14" t="s">
        <v>54</v>
      </c>
      <c r="AX22" s="19" t="s">
        <v>74</v>
      </c>
    </row>
    <row r="23" spans="2:60">
      <c r="B23" s="30"/>
      <c r="C23" s="30" t="s">
        <v>0</v>
      </c>
      <c r="D23" s="30" t="s">
        <v>1</v>
      </c>
      <c r="E23" s="31" t="s">
        <v>36</v>
      </c>
      <c r="F23" s="29"/>
      <c r="G23" s="29"/>
      <c r="M23" s="7">
        <v>1938</v>
      </c>
      <c r="N23" s="13">
        <f t="shared" si="3"/>
        <v>2826.105851979346</v>
      </c>
      <c r="O23" s="9">
        <v>3589</v>
      </c>
      <c r="P23" s="8">
        <v>4843</v>
      </c>
      <c r="Q23" s="21">
        <f t="shared" si="4"/>
        <v>0.58354446664863635</v>
      </c>
      <c r="R23" s="21">
        <f t="shared" si="0"/>
        <v>0.74106958496799502</v>
      </c>
      <c r="U23" s="2"/>
      <c r="V23" s="4" t="s">
        <v>3</v>
      </c>
      <c r="W23" s="4" t="s">
        <v>4</v>
      </c>
      <c r="X23" s="4" t="s">
        <v>5</v>
      </c>
      <c r="Y23" s="4" t="s">
        <v>6</v>
      </c>
      <c r="Z23" s="4" t="s">
        <v>7</v>
      </c>
    </row>
    <row r="24" spans="2:60">
      <c r="B24" s="31" t="s">
        <v>59</v>
      </c>
      <c r="C24" s="30"/>
      <c r="D24" s="32">
        <f>POWER(O9/O5,(1/($M9-$M5)))-1</f>
        <v>1.011317583828375E-2</v>
      </c>
      <c r="E24" s="32">
        <f>POWER(P9/P5,(1/($M9-$M5)))-1</f>
        <v>8.8697084834847839E-3</v>
      </c>
      <c r="F24" s="29"/>
      <c r="G24" s="29"/>
      <c r="M24" s="7">
        <v>1990</v>
      </c>
      <c r="N24" s="12">
        <f>N$27*BL12/100</f>
        <v>6751.2836780505449</v>
      </c>
      <c r="O24" s="10">
        <v>16866.375342680032</v>
      </c>
      <c r="P24" s="11">
        <v>16792.583322678052</v>
      </c>
      <c r="Q24" s="21">
        <f t="shared" si="4"/>
        <v>0.40203961167386731</v>
      </c>
      <c r="R24" s="21">
        <f t="shared" si="0"/>
        <v>1.0043943220994667</v>
      </c>
      <c r="U24" s="3" t="s">
        <v>8</v>
      </c>
      <c r="V24" s="5">
        <v>365101</v>
      </c>
      <c r="W24" s="5">
        <v>371661.3</v>
      </c>
      <c r="X24" s="5">
        <v>372250.9</v>
      </c>
      <c r="Y24" s="5">
        <v>372262.3</v>
      </c>
      <c r="Z24" s="5">
        <v>377084.9</v>
      </c>
      <c r="AB24" s="22" t="s">
        <v>58</v>
      </c>
    </row>
    <row r="25" spans="2:60">
      <c r="B25" s="31" t="s">
        <v>60</v>
      </c>
      <c r="C25" s="32">
        <f>POWER(N23/AVERAGE(N8:N9),(1/($M23-AVERAGE($M8:$M9))))-1</f>
        <v>1.9515449558186182E-2</v>
      </c>
      <c r="D25" s="32">
        <f>POWER(O23/AVERAGE(O8:O9),(1/($M23-AVERAGE($M8:$M9))))-1</f>
        <v>3.4154086632904868E-2</v>
      </c>
      <c r="E25" s="32">
        <f>POWER(P23/AVERAGE(P8:P9),(1/($M23-AVERAGE($M8:$M9))))-1</f>
        <v>1.8927017719812866E-2</v>
      </c>
      <c r="F25" s="29"/>
      <c r="G25" s="29"/>
      <c r="M25" s="7">
        <v>1991</v>
      </c>
      <c r="N25" s="12">
        <f>N$27*BL13/100</f>
        <v>6242.4494426384335</v>
      </c>
      <c r="O25" s="10">
        <v>15767.888164442469</v>
      </c>
      <c r="P25" s="11">
        <v>16989.208554537126</v>
      </c>
      <c r="Q25" s="21">
        <f t="shared" si="4"/>
        <v>0.36743615352060233</v>
      </c>
      <c r="R25" s="21">
        <f t="shared" si="0"/>
        <v>0.92811199025698621</v>
      </c>
      <c r="U25" s="3" t="s">
        <v>9</v>
      </c>
      <c r="V25" s="5">
        <v>241516.9</v>
      </c>
      <c r="W25" s="5">
        <v>244299.5</v>
      </c>
      <c r="X25" s="5">
        <v>244120.4</v>
      </c>
      <c r="Y25" s="5">
        <v>243525.3</v>
      </c>
      <c r="Z25" s="5">
        <v>246598.39999999999</v>
      </c>
    </row>
    <row r="26" spans="2:60">
      <c r="B26" s="31" t="s">
        <v>61</v>
      </c>
      <c r="C26" s="32">
        <f>POWER(N25/N23,(1/($M25-$M23)))-1</f>
        <v>1.5064664110214565E-2</v>
      </c>
      <c r="D26" s="32">
        <f>POWER(O25/O23,(1/($M25-$M23)))-1</f>
        <v>2.832004899325602E-2</v>
      </c>
      <c r="E26" s="32">
        <f>POWER(P25/P23,(1/($M25-$M23)))-1</f>
        <v>2.396267447842626E-2</v>
      </c>
      <c r="F26" s="29"/>
      <c r="G26" s="29"/>
      <c r="M26" s="7">
        <v>1992</v>
      </c>
      <c r="N26" s="12">
        <f>N$27*BL14/100</f>
        <v>5009.6060069218747</v>
      </c>
      <c r="O26" s="10">
        <v>15136.114769968101</v>
      </c>
      <c r="P26" s="11">
        <v>17095.788083113668</v>
      </c>
      <c r="Q26" s="21">
        <f t="shared" si="4"/>
        <v>0.29303159249324712</v>
      </c>
      <c r="R26" s="21">
        <f t="shared" si="0"/>
        <v>0.88537098707480877</v>
      </c>
      <c r="U26" s="3" t="s">
        <v>10</v>
      </c>
      <c r="V26" s="5">
        <v>2580060</v>
      </c>
      <c r="W26" s="5">
        <v>2674490.2000000002</v>
      </c>
      <c r="X26" s="5">
        <v>2685326.5</v>
      </c>
      <c r="Y26" s="5">
        <v>2693324.6</v>
      </c>
      <c r="Z26" s="5">
        <v>2736411.6</v>
      </c>
      <c r="AC26" s="4" t="s">
        <v>21</v>
      </c>
      <c r="AD26" s="4" t="s">
        <v>22</v>
      </c>
      <c r="AE26" s="4" t="s">
        <v>23</v>
      </c>
      <c r="AF26" s="4" t="s">
        <v>24</v>
      </c>
      <c r="AG26" s="4" t="s">
        <v>25</v>
      </c>
      <c r="AH26" s="4" t="s">
        <v>26</v>
      </c>
      <c r="AI26" s="4" t="s">
        <v>27</v>
      </c>
      <c r="AJ26" s="4" t="s">
        <v>28</v>
      </c>
      <c r="AK26" s="4" t="s">
        <v>29</v>
      </c>
      <c r="AL26" s="4" t="s">
        <v>30</v>
      </c>
      <c r="AM26" s="4" t="s">
        <v>31</v>
      </c>
      <c r="AN26" s="4" t="s">
        <v>32</v>
      </c>
      <c r="AO26" s="4" t="s">
        <v>33</v>
      </c>
      <c r="AP26" s="4" t="s">
        <v>34</v>
      </c>
      <c r="AQ26" s="4" t="s">
        <v>35</v>
      </c>
      <c r="AR26" s="4" t="s">
        <v>3</v>
      </c>
      <c r="AS26" s="4" t="s">
        <v>4</v>
      </c>
      <c r="AT26" s="4" t="s">
        <v>5</v>
      </c>
      <c r="AU26" s="4" t="s">
        <v>6</v>
      </c>
      <c r="AV26" s="4" t="s">
        <v>7</v>
      </c>
    </row>
    <row r="27" spans="2:60">
      <c r="B27" s="31" t="s">
        <v>62</v>
      </c>
      <c r="C27" s="32">
        <f>POWER(N48/N25,(1/($M48-$M25)))-1</f>
        <v>3.8015805007846293E-2</v>
      </c>
      <c r="D27" s="32">
        <f>POWER(O48/O25,(1/($M48-$M25)))-1</f>
        <v>1.6128061359489188E-2</v>
      </c>
      <c r="E27" s="32">
        <f t="shared" ref="E27" si="9">POWER(P48/P25,(1/($M48-$M25)))-1</f>
        <v>1.1815801646657853E-2</v>
      </c>
      <c r="F27" s="29"/>
      <c r="G27" s="29"/>
      <c r="M27" s="7">
        <v>1993</v>
      </c>
      <c r="N27" s="12">
        <f>BI3/BI4*N28</f>
        <v>4847.4216808402907</v>
      </c>
      <c r="O27" s="10">
        <v>14942.82752697513</v>
      </c>
      <c r="P27" s="8">
        <v>16999</v>
      </c>
      <c r="Q27" s="21">
        <f t="shared" si="4"/>
        <v>0.2851592258862457</v>
      </c>
      <c r="R27" s="21">
        <f t="shared" si="0"/>
        <v>0.87904156285517565</v>
      </c>
      <c r="U27" s="3" t="s">
        <v>11</v>
      </c>
      <c r="V27" s="5">
        <v>1998481</v>
      </c>
      <c r="W27" s="5">
        <v>2040034</v>
      </c>
      <c r="X27" s="5">
        <v>2043761</v>
      </c>
      <c r="Y27" s="5">
        <v>2057178</v>
      </c>
      <c r="Z27" s="5">
        <v>2060872</v>
      </c>
      <c r="AB27" t="s">
        <v>39</v>
      </c>
      <c r="AC27" s="20">
        <v>0.86725049911970575</v>
      </c>
      <c r="AD27" s="20">
        <v>0.86357595621169481</v>
      </c>
      <c r="AE27" s="20">
        <v>0.89851604880008185</v>
      </c>
      <c r="AF27" s="20">
        <v>0.93350374172039463</v>
      </c>
      <c r="AG27" s="20">
        <v>0.95039088313776288</v>
      </c>
      <c r="AH27" s="20">
        <v>0.96154597821829091</v>
      </c>
      <c r="AI27" s="20">
        <v>0.95646709204756908</v>
      </c>
      <c r="AJ27" s="20">
        <v>0.96102193844721029</v>
      </c>
      <c r="AK27" s="20">
        <v>0.95634641886043503</v>
      </c>
      <c r="AL27" s="20">
        <v>0.98998811185464974</v>
      </c>
      <c r="AM27" s="20">
        <v>0.97794816985398181</v>
      </c>
      <c r="AN27" s="20">
        <v>0.97912427190055151</v>
      </c>
      <c r="AO27" s="20">
        <v>1.0123581033866487</v>
      </c>
      <c r="AP27" s="20">
        <v>1.0326642810806121</v>
      </c>
      <c r="AQ27" s="20">
        <v>1.0054551301546617</v>
      </c>
      <c r="AR27" s="20">
        <v>0.99662413147695628</v>
      </c>
      <c r="AS27" s="20">
        <v>1.0055325747776829</v>
      </c>
      <c r="AT27" s="20">
        <v>0.99523681838162481</v>
      </c>
      <c r="AU27" s="20">
        <v>0.97670537217885289</v>
      </c>
      <c r="AV27" s="20">
        <v>0.95903824701432194</v>
      </c>
    </row>
    <row r="28" spans="2:60">
      <c r="B28" s="31" t="s">
        <v>63</v>
      </c>
      <c r="C28" s="32">
        <f>POWER(N48/AVERAGE(N8:N9),1/($M48-AVERAGE($M8:$M9)))-1</f>
        <v>2.1564860622590887E-2</v>
      </c>
      <c r="D28" s="32">
        <f>POWER(O48/AVERAGE(O8:O9),1/($M48-AVERAGE($M8:$M9)))-1</f>
        <v>2.613743131137336E-2</v>
      </c>
      <c r="E28" s="32">
        <f>POWER(P48/AVERAGE(P8:P9),1/($M48-AVERAGE($M8:$M9)))-1</f>
        <v>2.0055831351518894E-2</v>
      </c>
      <c r="F28" s="29"/>
      <c r="G28" s="29"/>
      <c r="I28" s="27"/>
      <c r="M28" s="7">
        <f>M27+1</f>
        <v>1994</v>
      </c>
      <c r="N28" s="12">
        <f>BI4/BI5*N29</f>
        <v>4878.467487962067</v>
      </c>
      <c r="O28" s="10">
        <v>15424.269176019063</v>
      </c>
      <c r="P28" s="11">
        <v>17484.462406963285</v>
      </c>
      <c r="Q28" s="21">
        <f t="shared" si="4"/>
        <v>0.27901729972659556</v>
      </c>
      <c r="R28" s="21">
        <f t="shared" si="0"/>
        <v>0.88217005573338425</v>
      </c>
      <c r="U28" s="3" t="s">
        <v>12</v>
      </c>
      <c r="V28" s="5">
        <v>1604514.5</v>
      </c>
      <c r="W28" s="5">
        <v>1613766.5</v>
      </c>
      <c r="X28" s="5">
        <v>1568274.2</v>
      </c>
      <c r="Y28" s="5">
        <v>1540857.7</v>
      </c>
      <c r="Z28" s="5">
        <v>1535570.1</v>
      </c>
      <c r="AB28" t="s">
        <v>40</v>
      </c>
      <c r="AC28" s="20">
        <v>0.89737235991603936</v>
      </c>
      <c r="AD28" s="20">
        <v>0.91399239959710887</v>
      </c>
      <c r="AE28" s="20">
        <v>0.94157036989125409</v>
      </c>
      <c r="AF28" s="20">
        <v>0.96292701347632459</v>
      </c>
      <c r="AG28" s="20">
        <v>0.97477791108199596</v>
      </c>
      <c r="AH28" s="20">
        <v>0.99106179934841976</v>
      </c>
      <c r="AI28" s="20">
        <v>0.99681882671351563</v>
      </c>
      <c r="AJ28" s="20">
        <v>1.0062620506236086</v>
      </c>
      <c r="AK28" s="20">
        <v>1.0169488264563462</v>
      </c>
      <c r="AL28" s="20">
        <v>1.0375357098941191</v>
      </c>
      <c r="AM28" s="20">
        <v>1.0515250373703515</v>
      </c>
      <c r="AN28" s="20">
        <v>1.0695129456347923</v>
      </c>
      <c r="AO28" s="20">
        <v>1.0988640794704552</v>
      </c>
      <c r="AP28" s="20">
        <v>1.1044120577681802</v>
      </c>
      <c r="AQ28" s="20">
        <v>1.057777791408437</v>
      </c>
      <c r="AR28" s="20">
        <v>1.0687139579527869</v>
      </c>
      <c r="AS28" s="20">
        <v>1.0729346068632899</v>
      </c>
      <c r="AT28" s="20">
        <v>1.057055608564953</v>
      </c>
      <c r="AU28" s="20">
        <v>1.0447837978198462</v>
      </c>
      <c r="AV28" s="20">
        <v>1.0234840863854719</v>
      </c>
    </row>
    <row r="29" spans="2:60">
      <c r="H29" t="s">
        <v>19</v>
      </c>
      <c r="M29" s="7">
        <f t="shared" ref="M29:M43" si="10">M28+1</f>
        <v>1995</v>
      </c>
      <c r="N29" s="13">
        <f>P29*AC19</f>
        <v>5082.9608282851468</v>
      </c>
      <c r="O29" s="10">
        <v>15976.987648516548</v>
      </c>
      <c r="P29" s="11">
        <v>17804.189612003873</v>
      </c>
      <c r="Q29" s="21">
        <f t="shared" si="4"/>
        <v>0.28549240033133172</v>
      </c>
      <c r="R29" s="21">
        <f t="shared" si="0"/>
        <v>0.89737235991603936</v>
      </c>
      <c r="U29" s="3" t="s">
        <v>13</v>
      </c>
      <c r="V29" s="5">
        <v>631512</v>
      </c>
      <c r="W29" s="5">
        <v>642018</v>
      </c>
      <c r="X29" s="5">
        <v>635231.6</v>
      </c>
      <c r="Y29" s="5">
        <v>632084.80000000005</v>
      </c>
      <c r="Z29" s="5">
        <v>638476</v>
      </c>
    </row>
    <row r="30" spans="2:60">
      <c r="B30" t="s">
        <v>2</v>
      </c>
      <c r="M30" s="7">
        <f t="shared" si="10"/>
        <v>1996</v>
      </c>
      <c r="N30" s="13">
        <f>P30*AD19</f>
        <v>5381.1231849238093</v>
      </c>
      <c r="O30" s="10">
        <v>16496.669146985241</v>
      </c>
      <c r="P30" s="11">
        <v>18049.022239415812</v>
      </c>
      <c r="Q30" s="21">
        <f t="shared" si="4"/>
        <v>0.29813931821594225</v>
      </c>
      <c r="R30" s="21">
        <f t="shared" si="0"/>
        <v>0.91399239959710887</v>
      </c>
      <c r="U30" s="3" t="s">
        <v>14</v>
      </c>
      <c r="V30" s="5">
        <v>294627.5</v>
      </c>
      <c r="W30" s="5">
        <v>302900.59999999998</v>
      </c>
      <c r="X30" s="5">
        <v>305194.59999999998</v>
      </c>
      <c r="Y30" s="5">
        <v>306175</v>
      </c>
      <c r="Z30" s="5">
        <v>307257.2</v>
      </c>
      <c r="AB30" s="19" t="s">
        <v>53</v>
      </c>
    </row>
    <row r="31" spans="2:60">
      <c r="B31" t="s">
        <v>64</v>
      </c>
      <c r="M31" s="7">
        <f t="shared" si="10"/>
        <v>1997</v>
      </c>
      <c r="N31" s="13">
        <f>P31*AE19</f>
        <v>6161.8952453313022</v>
      </c>
      <c r="O31" s="10">
        <v>17472.303536336211</v>
      </c>
      <c r="P31" s="11">
        <v>18556.556254371259</v>
      </c>
      <c r="Q31" s="21">
        <f t="shared" si="4"/>
        <v>0.33206027890437811</v>
      </c>
      <c r="R31" s="21">
        <f t="shared" si="0"/>
        <v>0.94157036989125409</v>
      </c>
      <c r="U31" s="3" t="s">
        <v>1</v>
      </c>
      <c r="V31" s="5">
        <v>187100</v>
      </c>
      <c r="W31" s="5">
        <v>191910</v>
      </c>
      <c r="X31" s="5">
        <v>189173</v>
      </c>
      <c r="Y31" s="5">
        <v>187739</v>
      </c>
      <c r="Z31" s="5">
        <v>186428</v>
      </c>
    </row>
    <row r="32" spans="2:60">
      <c r="B32" s="1" t="s">
        <v>52</v>
      </c>
      <c r="C32" s="26"/>
      <c r="D32" s="26"/>
      <c r="E32" s="26"/>
      <c r="M32" s="7">
        <f t="shared" si="10"/>
        <v>1998</v>
      </c>
      <c r="N32" s="13">
        <f>P32*AF19</f>
        <v>6421.0793191502953</v>
      </c>
      <c r="O32" s="10">
        <v>18306.525379931536</v>
      </c>
      <c r="P32" s="11">
        <v>19011.332244010868</v>
      </c>
      <c r="Q32" s="21">
        <f t="shared" si="4"/>
        <v>0.33775009750687646</v>
      </c>
      <c r="R32" s="21">
        <f t="shared" si="0"/>
        <v>0.96292701347632459</v>
      </c>
      <c r="U32" s="3" t="s">
        <v>15</v>
      </c>
      <c r="V32" s="5">
        <v>369076.6</v>
      </c>
      <c r="W32" s="5">
        <v>378910.3</v>
      </c>
      <c r="X32" s="5">
        <v>377825.4</v>
      </c>
      <c r="Y32" s="5">
        <v>382515</v>
      </c>
      <c r="Z32" s="5">
        <v>391186.5</v>
      </c>
    </row>
    <row r="33" spans="13:60">
      <c r="M33" s="7">
        <f t="shared" si="10"/>
        <v>1999</v>
      </c>
      <c r="N33" s="13">
        <f>P33*AG19</f>
        <v>6634.2749203417925</v>
      </c>
      <c r="O33" s="10">
        <v>18981.002694790717</v>
      </c>
      <c r="P33" s="11">
        <v>19472.130501728287</v>
      </c>
      <c r="Q33" s="21">
        <f t="shared" si="4"/>
        <v>0.34070616565316025</v>
      </c>
      <c r="R33" s="21">
        <f t="shared" si="0"/>
        <v>0.97477791108199596</v>
      </c>
      <c r="U33" s="3" t="s">
        <v>16</v>
      </c>
      <c r="V33" s="5">
        <v>1813331.2</v>
      </c>
      <c r="W33" s="5">
        <v>1849097.3</v>
      </c>
      <c r="X33" s="5">
        <v>1870899.2</v>
      </c>
      <c r="Y33" s="5">
        <v>1911308.8</v>
      </c>
      <c r="Z33" s="5">
        <v>1965835.4</v>
      </c>
    </row>
    <row r="34" spans="13:60">
      <c r="M34" s="7">
        <f t="shared" si="10"/>
        <v>2000</v>
      </c>
      <c r="N34" s="13">
        <f>P34*AH19</f>
        <v>7069.4086227668849</v>
      </c>
      <c r="O34" s="10">
        <v>19950.891924312193</v>
      </c>
      <c r="P34" s="11">
        <v>20130.825279946257</v>
      </c>
      <c r="Q34" s="21">
        <f t="shared" si="4"/>
        <v>0.35117331378407146</v>
      </c>
      <c r="R34" s="21">
        <f t="shared" si="0"/>
        <v>0.99106179934841976</v>
      </c>
      <c r="U34" s="3" t="s">
        <v>17</v>
      </c>
      <c r="V34" s="5">
        <v>323587.20000000001</v>
      </c>
      <c r="W34" s="5">
        <v>326722</v>
      </c>
      <c r="X34" s="5">
        <v>335702.9</v>
      </c>
      <c r="Y34" s="5">
        <v>339055.6</v>
      </c>
      <c r="Z34" s="5">
        <v>346564.8</v>
      </c>
    </row>
    <row r="35" spans="13:60">
      <c r="M35" s="7">
        <f t="shared" si="10"/>
        <v>2001</v>
      </c>
      <c r="N35" s="13">
        <f>P35*AI19</f>
        <v>7450.2429108214474</v>
      </c>
      <c r="O35" s="10">
        <v>20360.391559578478</v>
      </c>
      <c r="P35" s="11">
        <v>20425.368195247807</v>
      </c>
      <c r="Q35" s="21">
        <f t="shared" si="4"/>
        <v>0.36475439950966615</v>
      </c>
      <c r="R35" s="21">
        <f t="shared" si="0"/>
        <v>0.99681882671351563</v>
      </c>
      <c r="U35" s="3" t="s">
        <v>18</v>
      </c>
      <c r="V35" s="5">
        <v>439140.5</v>
      </c>
      <c r="W35" s="5">
        <v>447065.1</v>
      </c>
      <c r="X35" s="5">
        <v>452092.9</v>
      </c>
      <c r="Y35" s="5">
        <v>460089.7</v>
      </c>
      <c r="Z35" s="5">
        <v>468782.9</v>
      </c>
    </row>
    <row r="36" spans="13:60">
      <c r="M36" s="7">
        <f t="shared" si="10"/>
        <v>2002</v>
      </c>
      <c r="N36" s="13">
        <f>P36*AJ19</f>
        <v>8210.1455166300675</v>
      </c>
      <c r="O36" s="10">
        <v>20683.000708640793</v>
      </c>
      <c r="P36" s="11">
        <v>20554.288712192774</v>
      </c>
      <c r="Q36" s="21">
        <f t="shared" si="4"/>
        <v>0.39943710198834664</v>
      </c>
      <c r="R36" s="21">
        <f t="shared" si="0"/>
        <v>1.0062620506236086</v>
      </c>
      <c r="U36" s="15" t="s">
        <v>36</v>
      </c>
      <c r="V36" s="17">
        <f>SUM(V24:V35)</f>
        <v>10848048.399999999</v>
      </c>
      <c r="W36" s="17">
        <f t="shared" ref="W36:Z36" si="11">SUM(W24:W35)</f>
        <v>11082874.800000001</v>
      </c>
      <c r="X36" s="17">
        <f t="shared" si="11"/>
        <v>11079852.6</v>
      </c>
      <c r="Y36" s="17">
        <f t="shared" si="11"/>
        <v>11126115.799999999</v>
      </c>
      <c r="Z36" s="17">
        <f t="shared" si="11"/>
        <v>11261067.800000001</v>
      </c>
      <c r="BH36" t="s">
        <v>19</v>
      </c>
    </row>
    <row r="37" spans="13:60">
      <c r="M37" s="7">
        <f t="shared" si="10"/>
        <v>2003</v>
      </c>
      <c r="N37" s="13">
        <f>P37*AK19</f>
        <v>9043.7733792541276</v>
      </c>
      <c r="O37" s="10">
        <v>21053.137627512053</v>
      </c>
      <c r="P37" s="11">
        <v>20702.25863859216</v>
      </c>
      <c r="Q37" s="21">
        <f t="shared" si="4"/>
        <v>0.4368495987387172</v>
      </c>
      <c r="R37" s="21">
        <f t="shared" si="0"/>
        <v>1.0169488264563462</v>
      </c>
      <c r="U37" s="1"/>
      <c r="V37" s="1"/>
      <c r="W37" s="1"/>
      <c r="X37" s="1"/>
      <c r="Y37" s="1"/>
      <c r="Z37" s="1"/>
    </row>
    <row r="38" spans="13:60">
      <c r="M38" s="7">
        <f t="shared" si="10"/>
        <v>2004</v>
      </c>
      <c r="N38" s="13">
        <f>P38*AL19</f>
        <v>9800.766978551288</v>
      </c>
      <c r="O38" s="10">
        <v>21879.093145856466</v>
      </c>
      <c r="P38" s="11">
        <v>21087.556733916401</v>
      </c>
      <c r="Q38" s="21">
        <f t="shared" si="4"/>
        <v>0.46476541129054166</v>
      </c>
      <c r="R38" s="21">
        <f t="shared" si="0"/>
        <v>1.0375357098941191</v>
      </c>
      <c r="U38" s="14" t="s">
        <v>20</v>
      </c>
      <c r="V38" s="1"/>
      <c r="W38" s="1"/>
      <c r="X38" s="1"/>
      <c r="Y38" s="1"/>
      <c r="Z38" s="1"/>
    </row>
    <row r="39" spans="13:60">
      <c r="M39" s="7">
        <f t="shared" si="10"/>
        <v>2005</v>
      </c>
      <c r="N39" s="13">
        <f>P39*AM19</f>
        <v>10764.896334059133</v>
      </c>
      <c r="O39" s="10">
        <v>22478.604138269035</v>
      </c>
      <c r="P39" s="11">
        <v>21377.145897051974</v>
      </c>
      <c r="Q39" s="21">
        <f t="shared" si="4"/>
        <v>0.50357032626809506</v>
      </c>
      <c r="R39" s="21">
        <f t="shared" si="0"/>
        <v>1.0515250373703515</v>
      </c>
      <c r="U39" s="1"/>
      <c r="V39" s="1"/>
      <c r="W39" s="1"/>
      <c r="X39" s="1"/>
      <c r="Y39" s="1"/>
      <c r="Z39" s="1"/>
    </row>
    <row r="40" spans="13:60">
      <c r="M40" s="7">
        <f t="shared" si="10"/>
        <v>2006</v>
      </c>
      <c r="N40" s="13">
        <f>P40*AN19</f>
        <v>11986.715344675173</v>
      </c>
      <c r="O40" s="10">
        <v>23434.467453076344</v>
      </c>
      <c r="P40" s="11">
        <v>21911.345298552875</v>
      </c>
      <c r="Q40" s="21">
        <f t="shared" si="4"/>
        <v>0.5470551981793117</v>
      </c>
      <c r="R40" s="21">
        <f t="shared" si="0"/>
        <v>1.0695129456347923</v>
      </c>
      <c r="U40" s="1"/>
      <c r="V40" s="1"/>
      <c r="W40" s="1"/>
      <c r="X40" s="1"/>
      <c r="Y40" s="1"/>
      <c r="Z40" s="1"/>
    </row>
    <row r="41" spans="13:60">
      <c r="M41" s="7">
        <f t="shared" si="10"/>
        <v>2007</v>
      </c>
      <c r="N41" s="13">
        <f>P41*AO19</f>
        <v>13223.012418318616</v>
      </c>
      <c r="O41" s="10">
        <v>24651.340279395088</v>
      </c>
      <c r="P41" s="11">
        <v>22433.475386031929</v>
      </c>
      <c r="Q41" s="21">
        <f t="shared" si="4"/>
        <v>0.58943218519551577</v>
      </c>
      <c r="R41" s="21">
        <f t="shared" si="0"/>
        <v>1.0988640794704552</v>
      </c>
      <c r="U41" s="1"/>
      <c r="V41" s="1"/>
      <c r="W41" s="1"/>
      <c r="X41" s="1"/>
      <c r="Y41" s="1"/>
      <c r="Z41" s="1"/>
    </row>
    <row r="42" spans="13:60">
      <c r="M42" s="7">
        <f t="shared" si="10"/>
        <v>2008</v>
      </c>
      <c r="N42" s="13">
        <f>P42*AP19</f>
        <v>13109.056986475007</v>
      </c>
      <c r="O42" s="10">
        <v>24694.057867391202</v>
      </c>
      <c r="P42" s="11">
        <v>22359.460577869359</v>
      </c>
      <c r="Q42" s="21">
        <f t="shared" si="4"/>
        <v>0.58628681764576696</v>
      </c>
      <c r="R42" s="21">
        <f t="shared" si="0"/>
        <v>1.1044120577681802</v>
      </c>
    </row>
    <row r="43" spans="13:60">
      <c r="M43" s="7">
        <f t="shared" si="10"/>
        <v>2009</v>
      </c>
      <c r="N43" s="13">
        <f>P43*AQ19</f>
        <v>11559.400504018357</v>
      </c>
      <c r="O43" s="10">
        <v>22561.739564366093</v>
      </c>
      <c r="P43" s="11">
        <v>21329.375363728341</v>
      </c>
      <c r="Q43" s="21">
        <f t="shared" si="4"/>
        <v>0.54194744604081047</v>
      </c>
      <c r="R43" s="21">
        <f t="shared" si="0"/>
        <v>1.057777791408437</v>
      </c>
      <c r="U43" t="s">
        <v>19</v>
      </c>
    </row>
    <row r="44" spans="13:60">
      <c r="M44" s="7">
        <v>2010</v>
      </c>
      <c r="N44" s="13">
        <f>P44*AR19</f>
        <v>11975.438976923448</v>
      </c>
      <c r="O44" s="10">
        <v>23290.483285665083</v>
      </c>
      <c r="P44" s="8">
        <v>21793</v>
      </c>
      <c r="Q44" s="21">
        <f t="shared" si="4"/>
        <v>0.54950851084859575</v>
      </c>
      <c r="R44" s="21">
        <f t="shared" si="0"/>
        <v>1.0687139579527869</v>
      </c>
    </row>
    <row r="45" spans="13:60">
      <c r="M45" s="7">
        <v>2011</v>
      </c>
      <c r="N45" s="13">
        <f>P45*AS19</f>
        <v>13197.539415461904</v>
      </c>
      <c r="O45" s="13">
        <f>O44*((W31/V31)/(W12/V12))</f>
        <v>23783.247495577816</v>
      </c>
      <c r="P45" s="12">
        <f>P44*((W36/V36)/(W17/V17))</f>
        <v>22166.539641318705</v>
      </c>
      <c r="Q45" s="21">
        <f t="shared" si="4"/>
        <v>0.5953811298025754</v>
      </c>
      <c r="R45" s="21">
        <f t="shared" si="0"/>
        <v>1.0729346068632899</v>
      </c>
    </row>
    <row r="46" spans="13:60">
      <c r="M46" s="7">
        <v>2012</v>
      </c>
      <c r="N46" s="13">
        <f>P46*AT19</f>
        <v>14070.225814643289</v>
      </c>
      <c r="O46" s="13">
        <f>O45*((X31/W31)/(X12/W12))</f>
        <v>23331.240117787875</v>
      </c>
      <c r="P46" s="12">
        <f>P45*((X36/W36)/(X17/W17))</f>
        <v>22071.913652170209</v>
      </c>
      <c r="Q46" s="21">
        <f t="shared" si="4"/>
        <v>0.63747194902875315</v>
      </c>
      <c r="R46" s="21">
        <f t="shared" si="0"/>
        <v>1.057055608564953</v>
      </c>
    </row>
    <row r="47" spans="13:60">
      <c r="M47" s="7">
        <v>2013</v>
      </c>
      <c r="N47" s="13">
        <f>P47*AU19</f>
        <v>14267.743265538455</v>
      </c>
      <c r="O47" s="13">
        <f>O46*((Y31/X31)/(Y12/X12))</f>
        <v>23045.974972647884</v>
      </c>
      <c r="P47" s="12">
        <f>P46*((Y36/X36)/(Y17/X17))</f>
        <v>22058.128218238067</v>
      </c>
      <c r="Q47" s="21">
        <f t="shared" si="4"/>
        <v>0.64682474978731974</v>
      </c>
      <c r="R47" s="21">
        <f t="shared" si="0"/>
        <v>1.0447837978198462</v>
      </c>
    </row>
    <row r="48" spans="13:60">
      <c r="M48" s="7">
        <v>2014</v>
      </c>
      <c r="N48" s="13">
        <f>P48*AV19</f>
        <v>14724.693258571568</v>
      </c>
      <c r="O48" s="13">
        <f>O47*((Z31/Y31)/(Z12/Y12))</f>
        <v>22781.785885027639</v>
      </c>
      <c r="P48" s="12">
        <f>P47*((Z36/Y36)/(Z17/Y17))</f>
        <v>22259.052376166987</v>
      </c>
      <c r="Q48" s="21">
        <f t="shared" si="4"/>
        <v>0.66151483044882264</v>
      </c>
      <c r="R48" s="21">
        <f t="shared" si="0"/>
        <v>1.0234840863854719</v>
      </c>
    </row>
    <row r="50" spans="2:22">
      <c r="B50" s="22" t="s">
        <v>67</v>
      </c>
      <c r="M50" s="34" t="s">
        <v>2</v>
      </c>
      <c r="N50" s="29"/>
      <c r="O50" s="29"/>
      <c r="P50" s="29"/>
      <c r="Q50" s="29"/>
      <c r="R50" s="29"/>
      <c r="S50" s="29"/>
      <c r="T50" s="29"/>
      <c r="U50" s="29"/>
      <c r="V50" s="29"/>
    </row>
    <row r="51" spans="2:22">
      <c r="B51" s="22" t="s">
        <v>68</v>
      </c>
      <c r="M51" s="34" t="s">
        <v>80</v>
      </c>
      <c r="N51" s="29"/>
      <c r="O51" s="29"/>
      <c r="P51" s="29"/>
      <c r="Q51" s="29"/>
      <c r="R51" s="29"/>
      <c r="S51" s="29"/>
      <c r="T51" s="29"/>
      <c r="U51" s="29"/>
      <c r="V51" s="29"/>
    </row>
    <row r="52" spans="2:22">
      <c r="M52" s="34" t="s">
        <v>77</v>
      </c>
      <c r="N52" s="29"/>
      <c r="O52" s="29"/>
      <c r="P52" s="29"/>
      <c r="Q52" s="29"/>
      <c r="R52" s="29"/>
      <c r="S52" s="29"/>
      <c r="T52" s="29"/>
      <c r="U52" s="29"/>
      <c r="V52" s="29"/>
    </row>
    <row r="53" spans="2:22">
      <c r="B53" s="28" t="s">
        <v>48</v>
      </c>
      <c r="C53" s="29"/>
      <c r="D53" s="29"/>
      <c r="E53" s="29"/>
      <c r="F53" s="29"/>
      <c r="G53" s="29"/>
      <c r="H53" s="29"/>
      <c r="I53" s="29"/>
      <c r="J53" s="29"/>
      <c r="K53" s="29"/>
      <c r="M53" s="34" t="s">
        <v>78</v>
      </c>
      <c r="N53" s="29"/>
      <c r="O53" s="29"/>
      <c r="P53" s="29"/>
      <c r="Q53" s="29"/>
      <c r="R53" s="29"/>
      <c r="S53" s="29"/>
      <c r="T53" s="29"/>
      <c r="U53" s="29"/>
      <c r="V53" s="29"/>
    </row>
    <row r="54" spans="2:22">
      <c r="B54" s="29"/>
      <c r="C54" s="29" t="s">
        <v>65</v>
      </c>
      <c r="D54" s="29"/>
      <c r="E54" s="29"/>
      <c r="F54" s="29"/>
      <c r="G54" s="29"/>
      <c r="H54" s="29"/>
      <c r="I54" s="29"/>
      <c r="J54" s="29"/>
      <c r="K54" s="29"/>
      <c r="M54" s="34" t="s">
        <v>79</v>
      </c>
      <c r="N54" s="29"/>
      <c r="O54" s="29"/>
      <c r="P54" s="29"/>
      <c r="Q54" s="29"/>
      <c r="R54" s="29"/>
      <c r="S54" s="29"/>
      <c r="T54" s="29"/>
      <c r="U54" s="29"/>
      <c r="V54" s="29"/>
    </row>
    <row r="55" spans="2:22">
      <c r="B55" s="30">
        <v>1820</v>
      </c>
      <c r="C55" s="33">
        <f>R5</f>
        <v>0.51112565445026181</v>
      </c>
      <c r="D55" s="29"/>
      <c r="E55" s="29"/>
      <c r="F55" s="29"/>
      <c r="G55" s="29"/>
      <c r="H55" s="29"/>
      <c r="I55" s="29"/>
      <c r="J55" s="29"/>
      <c r="K55" s="29"/>
      <c r="M55" s="34" t="s">
        <v>49</v>
      </c>
      <c r="N55" s="29"/>
      <c r="O55" s="29"/>
      <c r="P55" s="29"/>
      <c r="Q55" s="29"/>
      <c r="R55" s="29"/>
      <c r="S55" s="29"/>
      <c r="T55" s="29"/>
      <c r="U55" s="29"/>
      <c r="V55" s="29"/>
    </row>
    <row r="56" spans="2:22">
      <c r="B56" s="30">
        <v>1870</v>
      </c>
      <c r="C56" s="33">
        <f>R6</f>
        <v>0.53246146660439042</v>
      </c>
      <c r="D56" s="29"/>
      <c r="E56" s="29"/>
      <c r="F56" s="29"/>
      <c r="G56" s="29"/>
      <c r="H56" s="29"/>
      <c r="I56" s="29"/>
      <c r="J56" s="29"/>
      <c r="K56" s="29"/>
      <c r="M56" s="34" t="s">
        <v>81</v>
      </c>
      <c r="N56" s="29"/>
      <c r="O56" s="29"/>
      <c r="P56" s="29"/>
      <c r="Q56" s="29"/>
      <c r="R56" s="29"/>
      <c r="S56" s="29"/>
      <c r="T56" s="29"/>
      <c r="U56" s="29"/>
      <c r="V56" s="29"/>
    </row>
    <row r="57" spans="2:22">
      <c r="B57" s="30">
        <v>1913</v>
      </c>
      <c r="C57" s="33">
        <f>R7</f>
        <v>0.56338404056578595</v>
      </c>
      <c r="D57" s="29"/>
      <c r="E57" s="29"/>
      <c r="F57" s="29"/>
      <c r="G57" s="29"/>
      <c r="H57" s="29"/>
      <c r="I57" s="29"/>
      <c r="J57" s="29"/>
      <c r="K57" s="29"/>
      <c r="M57" s="34" t="s">
        <v>82</v>
      </c>
      <c r="N57" s="29"/>
      <c r="O57" s="29"/>
      <c r="P57" s="29"/>
      <c r="Q57" s="29"/>
      <c r="R57" s="29"/>
      <c r="S57" s="29"/>
      <c r="T57" s="29"/>
      <c r="U57" s="29"/>
      <c r="V57" s="29"/>
    </row>
    <row r="58" spans="2:22">
      <c r="B58" s="30" t="s">
        <v>69</v>
      </c>
      <c r="C58" s="33">
        <f>AVERAGE(Q8:Q9)</f>
        <v>0.57674243446066575</v>
      </c>
      <c r="D58" s="29"/>
      <c r="E58" s="29"/>
      <c r="F58" s="29"/>
      <c r="G58" s="29"/>
      <c r="H58" s="29"/>
      <c r="I58" s="29"/>
      <c r="J58" s="29"/>
      <c r="K58" s="29"/>
      <c r="M58" s="34" t="s">
        <v>83</v>
      </c>
      <c r="N58" s="29"/>
      <c r="O58" s="29"/>
      <c r="P58" s="29"/>
      <c r="Q58" s="29"/>
      <c r="R58" s="29"/>
      <c r="S58" s="29"/>
      <c r="T58" s="29"/>
      <c r="U58" s="29"/>
      <c r="V58" s="29"/>
    </row>
    <row r="59" spans="2:22">
      <c r="B59" s="30">
        <v>1938</v>
      </c>
      <c r="C59" s="33">
        <f>Q23</f>
        <v>0.58354446664863635</v>
      </c>
      <c r="D59" s="29"/>
      <c r="E59" s="29"/>
      <c r="F59" s="29"/>
      <c r="G59" s="29"/>
      <c r="H59" s="29"/>
      <c r="I59" s="29"/>
      <c r="J59" s="29"/>
      <c r="K59" s="29"/>
      <c r="M59" s="34" t="s">
        <v>50</v>
      </c>
      <c r="N59" s="29"/>
      <c r="O59" s="29"/>
      <c r="P59" s="29"/>
      <c r="Q59" s="29"/>
      <c r="R59" s="29"/>
      <c r="S59" s="29"/>
      <c r="T59" s="29"/>
      <c r="U59" s="29"/>
      <c r="V59" s="29"/>
    </row>
    <row r="60" spans="2:22">
      <c r="B60" s="30">
        <v>1991</v>
      </c>
      <c r="C60" s="33">
        <f>Q25</f>
        <v>0.36743615352060233</v>
      </c>
      <c r="D60" s="29"/>
      <c r="E60" s="29"/>
      <c r="F60" s="29"/>
      <c r="G60" s="29"/>
      <c r="H60" s="29"/>
      <c r="I60" s="29"/>
      <c r="J60" s="29"/>
      <c r="K60" s="29"/>
    </row>
    <row r="61" spans="2:22">
      <c r="B61" s="30">
        <v>2014</v>
      </c>
      <c r="C61" s="33">
        <f>Q48</f>
        <v>0.66151483044882264</v>
      </c>
      <c r="D61" s="29"/>
      <c r="E61" s="29"/>
      <c r="F61" s="29"/>
      <c r="G61" s="29"/>
      <c r="H61" s="29"/>
      <c r="I61" s="29"/>
      <c r="J61" s="29"/>
      <c r="K61" s="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 Randveer</dc:creator>
  <cp:lastModifiedBy>Ingrid Mitt</cp:lastModifiedBy>
  <dcterms:created xsi:type="dcterms:W3CDTF">2016-05-15T04:45:21Z</dcterms:created>
  <dcterms:modified xsi:type="dcterms:W3CDTF">2016-05-23T07:28:39Z</dcterms:modified>
</cp:coreProperties>
</file>